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asonHarbes\Downloads\"/>
    </mc:Choice>
  </mc:AlternateContent>
  <xr:revisionPtr revIDLastSave="0" documentId="13_ncr:1_{00B59C70-9C5A-453D-8394-8975F593CAE7}" xr6:coauthVersionLast="47" xr6:coauthVersionMax="47" xr10:uidLastSave="{00000000-0000-0000-0000-000000000000}"/>
  <bookViews>
    <workbookView xWindow="37320" yWindow="3510" windowWidth="29040" windowHeight="1584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Sheet'!$A$5:$K$50</definedName>
    <definedName name="FS_Cash_Flow">'Cash Flow Statement'!$A$4:$O$52</definedName>
    <definedName name="FS_Comprehensive_Loss">#REF!</definedName>
    <definedName name="FS_Equity_T1">#REF!</definedName>
    <definedName name="FS_Equity_T2">#REF!</definedName>
    <definedName name="FS_Equity_T3">#REF!</definedName>
    <definedName name="FS_Stmt_Of_Operation">'US GAAP P&amp;L'!$A$4:$O$28</definedName>
    <definedName name="MDA_T1">EBITDA!$A$4:$O$18</definedName>
    <definedName name="MDA_T2">'Acq CapEx'!$A$4:$O$10</definedName>
    <definedName name="MDA_T3" localSheetId="6">'Other Metrics'!$A$1:$O$4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Attributes'!$A$1:$L$59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3" l="1"/>
  <c r="C10" i="30"/>
  <c r="C5" i="30"/>
  <c r="C14" i="29"/>
  <c r="C13" i="29"/>
  <c r="C12" i="29"/>
  <c r="C10" i="29"/>
  <c r="C9" i="29"/>
  <c r="C8" i="29"/>
  <c r="C11" i="29" s="1"/>
  <c r="C18" i="29" s="1"/>
  <c r="C7" i="29"/>
  <c r="C41" i="6"/>
  <c r="C31" i="6"/>
  <c r="C23" i="6"/>
  <c r="G33" i="2"/>
  <c r="C33" i="2"/>
  <c r="C21" i="2"/>
  <c r="C14" i="2"/>
  <c r="C8" i="2"/>
  <c r="C15" i="2" s="1"/>
  <c r="C22" i="2" s="1"/>
  <c r="C24" i="2" s="1"/>
  <c r="C26" i="2" s="1"/>
  <c r="C28" i="2" s="1"/>
  <c r="C48" i="1"/>
  <c r="C32" i="1"/>
  <c r="C38" i="1" s="1"/>
  <c r="C16" i="1"/>
  <c r="C12" i="1"/>
  <c r="C43" i="6" l="1"/>
  <c r="C48" i="6" s="1"/>
  <c r="C24" i="1"/>
  <c r="C50" i="1"/>
  <c r="D7" i="30" l="1"/>
  <c r="D10" i="30" s="1"/>
  <c r="D5" i="30"/>
  <c r="D2" i="33" s="1"/>
  <c r="D14" i="29"/>
  <c r="D13" i="29"/>
  <c r="D12" i="29"/>
  <c r="D10" i="29"/>
  <c r="D9" i="29"/>
  <c r="D8" i="29"/>
  <c r="D41" i="6"/>
  <c r="D31" i="6"/>
  <c r="D23" i="6"/>
  <c r="Q27" i="2"/>
  <c r="Q25" i="2"/>
  <c r="Q23" i="2"/>
  <c r="Q20" i="2"/>
  <c r="Q19" i="2"/>
  <c r="Q18" i="2"/>
  <c r="Q17" i="2"/>
  <c r="Q13" i="2"/>
  <c r="Q10" i="2"/>
  <c r="Q12" i="2"/>
  <c r="Q11" i="2"/>
  <c r="Q7" i="2"/>
  <c r="Q8" i="2" s="1"/>
  <c r="Q6" i="2"/>
  <c r="D21" i="2"/>
  <c r="D14" i="2"/>
  <c r="D8" i="2"/>
  <c r="D15" i="2" s="1"/>
  <c r="D48" i="1"/>
  <c r="D32" i="1"/>
  <c r="D38" i="1" s="1"/>
  <c r="D16" i="1"/>
  <c r="D12" i="1"/>
  <c r="D43" i="6" l="1"/>
  <c r="D48" i="6" s="1"/>
  <c r="D22" i="2"/>
  <c r="D24" i="2" s="1"/>
  <c r="Q21" i="2"/>
  <c r="Q14" i="2"/>
  <c r="Q15" i="2" s="1"/>
  <c r="D24" i="1"/>
  <c r="D50" i="1"/>
  <c r="H34" i="6"/>
  <c r="E7" i="30"/>
  <c r="D26" i="2" l="1"/>
  <c r="D28" i="2" s="1"/>
  <c r="D7" i="29"/>
  <c r="D11" i="29" s="1"/>
  <c r="D18" i="29" s="1"/>
  <c r="Q22" i="2"/>
  <c r="Q24" i="2" s="1"/>
  <c r="Q26" i="2" s="1"/>
  <c r="Q28" i="2" s="1"/>
  <c r="E10" i="30"/>
  <c r="E5" i="30"/>
  <c r="E2" i="33" s="1"/>
  <c r="E14" i="29"/>
  <c r="E13" i="29"/>
  <c r="E12" i="29"/>
  <c r="E10" i="29"/>
  <c r="E9" i="29"/>
  <c r="E8" i="29"/>
  <c r="E41" i="6"/>
  <c r="E31" i="6"/>
  <c r="E23" i="6"/>
  <c r="E21" i="2"/>
  <c r="E14" i="2"/>
  <c r="E8" i="2"/>
  <c r="E48" i="1"/>
  <c r="E32" i="1"/>
  <c r="E38" i="1" s="1"/>
  <c r="E16" i="1"/>
  <c r="E12" i="1"/>
  <c r="E43" i="6" l="1"/>
  <c r="E48" i="6" s="1"/>
  <c r="E15" i="2"/>
  <c r="E50" i="1"/>
  <c r="E24" i="1"/>
  <c r="E22" i="2" l="1"/>
  <c r="O2" i="33"/>
  <c r="J9" i="30"/>
  <c r="J8" i="30"/>
  <c r="J7" i="30"/>
  <c r="I9" i="30"/>
  <c r="I8" i="30"/>
  <c r="I7" i="30"/>
  <c r="J5" i="30"/>
  <c r="J2" i="33" s="1"/>
  <c r="I5" i="30"/>
  <c r="I2" i="33" s="1"/>
  <c r="G5" i="30"/>
  <c r="G2" i="33" s="1"/>
  <c r="H5" i="30"/>
  <c r="H2" i="33" s="1"/>
  <c r="F5" i="30"/>
  <c r="F2" i="33" s="1"/>
  <c r="H9" i="30"/>
  <c r="H8" i="30"/>
  <c r="H7" i="30"/>
  <c r="F9" i="30"/>
  <c r="F8" i="30"/>
  <c r="F7" i="30"/>
  <c r="E24" i="2" l="1"/>
  <c r="G10" i="30"/>
  <c r="E7" i="29" l="1"/>
  <c r="E11" i="29" s="1"/>
  <c r="E18" i="29" s="1"/>
  <c r="E26" i="2"/>
  <c r="H10" i="30"/>
  <c r="I10" i="30"/>
  <c r="J10" i="30"/>
  <c r="O14" i="29"/>
  <c r="L14" i="29"/>
  <c r="G14" i="29"/>
  <c r="H14" i="29"/>
  <c r="I14" i="29"/>
  <c r="J14" i="29"/>
  <c r="F14" i="29"/>
  <c r="O13" i="29"/>
  <c r="L13" i="29"/>
  <c r="G13" i="29"/>
  <c r="H13" i="29"/>
  <c r="I13" i="29"/>
  <c r="J13" i="29"/>
  <c r="F13" i="29"/>
  <c r="O12" i="29"/>
  <c r="L12" i="29"/>
  <c r="G12" i="29"/>
  <c r="H12" i="29"/>
  <c r="I12" i="29"/>
  <c r="J12" i="29"/>
  <c r="F12" i="29"/>
  <c r="O10" i="29"/>
  <c r="L10" i="29"/>
  <c r="G10" i="29"/>
  <c r="H10" i="29"/>
  <c r="I10" i="29"/>
  <c r="J10" i="29"/>
  <c r="F10" i="29"/>
  <c r="O9" i="29"/>
  <c r="L9" i="29"/>
  <c r="G9" i="29"/>
  <c r="H9" i="29"/>
  <c r="I9" i="29"/>
  <c r="J9" i="29"/>
  <c r="F9" i="29"/>
  <c r="O8" i="29"/>
  <c r="L8" i="29"/>
  <c r="G8" i="29"/>
  <c r="H8" i="29"/>
  <c r="I8" i="29"/>
  <c r="J8" i="29"/>
  <c r="F8" i="29"/>
  <c r="O7" i="29"/>
  <c r="K32" i="1"/>
  <c r="J32" i="1"/>
  <c r="I32" i="1"/>
  <c r="H32" i="1"/>
  <c r="G32" i="1"/>
  <c r="F32" i="1"/>
  <c r="O18" i="29" l="1"/>
  <c r="E28" i="2"/>
  <c r="G22" i="6"/>
  <c r="G23" i="6" s="1"/>
  <c r="H23" i="6"/>
  <c r="I23" i="6"/>
  <c r="J23" i="6"/>
  <c r="G31" i="6"/>
  <c r="H31" i="6"/>
  <c r="I31" i="6"/>
  <c r="J31" i="6"/>
  <c r="G41" i="6"/>
  <c r="H41" i="6"/>
  <c r="I41" i="6"/>
  <c r="J41" i="6"/>
  <c r="J43" i="6" l="1"/>
  <c r="J48" i="6" s="1"/>
  <c r="G43" i="6"/>
  <c r="G48" i="6" s="1"/>
  <c r="H43" i="6"/>
  <c r="H48" i="6" s="1"/>
  <c r="I43" i="6"/>
  <c r="I48" i="6" s="1"/>
  <c r="G48" i="1" l="1"/>
  <c r="H48" i="1"/>
  <c r="I48" i="1"/>
  <c r="J48" i="1"/>
  <c r="K48" i="1"/>
  <c r="K38" i="1"/>
  <c r="G38" i="1"/>
  <c r="H38" i="1"/>
  <c r="I38" i="1"/>
  <c r="J38" i="1"/>
  <c r="K16" i="1"/>
  <c r="J16" i="1"/>
  <c r="I16" i="1"/>
  <c r="H16" i="1"/>
  <c r="G16" i="1"/>
  <c r="K12" i="1"/>
  <c r="J12" i="1"/>
  <c r="I12" i="1"/>
  <c r="H12" i="1"/>
  <c r="G12" i="1"/>
  <c r="I21" i="2"/>
  <c r="I14" i="2"/>
  <c r="I8" i="2"/>
  <c r="G21" i="2"/>
  <c r="G14" i="2"/>
  <c r="G8" i="2"/>
  <c r="G15" i="2" l="1"/>
  <c r="H50" i="1"/>
  <c r="H24" i="1"/>
  <c r="J24" i="1"/>
  <c r="G24" i="1"/>
  <c r="K50" i="1"/>
  <c r="K24" i="1"/>
  <c r="J50" i="1"/>
  <c r="I50" i="1"/>
  <c r="I24" i="1"/>
  <c r="I15" i="2"/>
  <c r="I22" i="2" s="1"/>
  <c r="I24" i="2" s="1"/>
  <c r="G22" i="2"/>
  <c r="G24" i="2" s="1"/>
  <c r="G50" i="1"/>
  <c r="F10" i="30"/>
  <c r="G26" i="2" l="1"/>
  <c r="G28" i="2" s="1"/>
  <c r="G7" i="29"/>
  <c r="G11" i="29" s="1"/>
  <c r="G18" i="29" s="1"/>
  <c r="I26" i="2"/>
  <c r="I28" i="2" s="1"/>
  <c r="I7" i="29"/>
  <c r="I11" i="29" s="1"/>
  <c r="I18" i="29" s="1"/>
  <c r="L23" i="6"/>
  <c r="O21" i="2" l="1"/>
  <c r="L21" i="2"/>
  <c r="J21" i="2"/>
  <c r="H21" i="2"/>
  <c r="F21" i="2"/>
  <c r="J14" i="2"/>
  <c r="J8" i="2"/>
  <c r="H14" i="2"/>
  <c r="H8" i="2"/>
  <c r="H15" i="2" l="1"/>
  <c r="J15" i="2"/>
  <c r="J22" i="2" s="1"/>
  <c r="J24" i="2" s="1"/>
  <c r="H22" i="2"/>
  <c r="H24" i="2" s="1"/>
  <c r="H26" i="2" l="1"/>
  <c r="H7" i="29"/>
  <c r="H11" i="29" s="1"/>
  <c r="H18" i="29" s="1"/>
  <c r="J26" i="2"/>
  <c r="J28" i="2" s="1"/>
  <c r="J7" i="29"/>
  <c r="J11" i="29" s="1"/>
  <c r="J18" i="29" s="1"/>
  <c r="H28" i="2"/>
  <c r="L41" i="6"/>
  <c r="L31" i="6"/>
  <c r="L10" i="30"/>
  <c r="L14" i="2"/>
  <c r="F14" i="2"/>
  <c r="O14" i="2"/>
  <c r="F8" i="2"/>
  <c r="L8" i="2"/>
  <c r="O8" i="2"/>
  <c r="O10" i="30"/>
  <c r="F48" i="1"/>
  <c r="F16" i="1"/>
  <c r="F12" i="1"/>
  <c r="O41" i="6"/>
  <c r="O31" i="6"/>
  <c r="O23" i="6"/>
  <c r="F41" i="6"/>
  <c r="F31" i="6"/>
  <c r="F23" i="6"/>
  <c r="F38" i="1"/>
  <c r="F43" i="6" l="1"/>
  <c r="F48" i="6" s="1"/>
  <c r="L43" i="6"/>
  <c r="L48" i="6" s="1"/>
  <c r="O43" i="6"/>
  <c r="O48" i="6" s="1"/>
  <c r="O15" i="2"/>
  <c r="F15" i="2"/>
  <c r="L15" i="2"/>
  <c r="L22" i="2" s="1"/>
  <c r="L24" i="2" s="1"/>
  <c r="F24" i="1"/>
  <c r="F50" i="1"/>
  <c r="F22" i="2" l="1"/>
  <c r="L26" i="2"/>
  <c r="L28" i="2" s="1"/>
  <c r="L7" i="29"/>
  <c r="L11" i="29" s="1"/>
  <c r="L18" i="29" s="1"/>
  <c r="L33" i="2" l="1"/>
  <c r="H33" i="2"/>
  <c r="J33" i="2"/>
  <c r="I33" i="2"/>
  <c r="F24" i="2"/>
  <c r="F26" i="2" l="1"/>
  <c r="F7" i="29"/>
  <c r="F11" i="29" s="1"/>
  <c r="F18" i="29" s="1"/>
  <c r="F28" i="2" l="1"/>
  <c r="F33" i="2" l="1"/>
  <c r="E33" i="2"/>
  <c r="D33" i="2"/>
</calcChain>
</file>

<file path=xl/sharedStrings.xml><?xml version="1.0" encoding="utf-8"?>
<sst xmlns="http://schemas.openxmlformats.org/spreadsheetml/2006/main" count="318" uniqueCount="224">
  <si>
    <t xml:space="preserve"> December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</si>
  <si>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</si>
  <si>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</si>
  <si>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</si>
  <si>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</si>
  <si>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</si>
  <si>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</si>
  <si>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</si>
  <si>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</si>
  <si>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</si>
  <si>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Real property interests, net</t>
  </si>
  <si>
    <t>Intangible assets, net</t>
  </si>
  <si>
    <t>Property and equipment, net</t>
  </si>
  <si>
    <t>Goodwill</t>
  </si>
  <si>
    <t>Deferred tax asset</t>
  </si>
  <si>
    <t>Restricted cash, long-term</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</si>
  <si>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</si>
  <si>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</si>
  <si>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</si>
  <si>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</si>
  <si>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</si>
  <si>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</si>
  <si>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</si>
  <si>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Total current liabilities</t>
  </si>
  <si>
    <t>Finance lease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</si>
  <si>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</si>
  <si>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</si>
  <si>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</si>
  <si>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</si>
  <si>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</si>
  <si>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</si>
  <si>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</si>
  <si>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income</t>
  </si>
  <si>
    <t>Accumulated deficit</t>
  </si>
  <si>
    <t>Total stockholders’ equity attributable to Radius Global Infrastructure, Inc.</t>
  </si>
  <si>
    <t>Noncontrolling interest</t>
  </si>
  <si>
    <t>Successor</t>
  </si>
  <si>
    <t>Predecessor</t>
  </si>
  <si>
    <t>Period from
January 1,
2020 to
February 9,
2020</t>
  </si>
  <si>
    <t>Revenue</t>
  </si>
  <si>
    <t>Cost of service</t>
  </si>
  <si>
    <t>Gross profit</t>
  </si>
  <si>
    <t>Operating expenses:</t>
  </si>
  <si>
    <t>Selling, general and administrative</t>
  </si>
  <si>
    <t>Share-based compensation</t>
  </si>
  <si>
    <t>Amortization and depreciation</t>
  </si>
  <si>
    <t xml:space="preserve">Total operating expenses </t>
  </si>
  <si>
    <t>Other income (expense):</t>
  </si>
  <si>
    <t>Interest expense, net</t>
  </si>
  <si>
    <t>Other income (expense), net</t>
  </si>
  <si>
    <t>Total other income (expense), net</t>
  </si>
  <si>
    <t>Income (loss) before income tax expense</t>
  </si>
  <si>
    <t>Net income (loss)</t>
  </si>
  <si>
    <t>Net loss attributable to noncontrolling interest</t>
  </si>
  <si>
    <t xml:space="preserve"> </t>
  </si>
  <si>
    <t>Basic and diluted</t>
  </si>
  <si>
    <t xml:space="preserve">Predecessor </t>
  </si>
  <si>
    <t>Period from
January 1,
2020 to
February 9,
2020</t>
  </si>
  <si>
    <t xml:space="preserve">Cash flows from operating activities: </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</si>
  <si>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</si>
  <si>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</si>
  <si>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</si>
  <si>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</si>
  <si>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</si>
  <si>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</si>
  <si>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Cash flows from investing activities:</t>
  </si>
  <si>
    <t>Cash paid in APW Acquisition, net of cash acquired</t>
  </si>
  <si>
    <t>Investments in real property interests and related intangible assets</t>
  </si>
  <si>
    <t>Advances on note receivable</t>
  </si>
  <si>
    <t>Purchases of property and equipment</t>
  </si>
  <si>
    <t>Net cash used in investing activities</t>
  </si>
  <si>
    <t>Cash flows from financing activities:</t>
  </si>
  <si>
    <t>Debt issuance costs</t>
  </si>
  <si>
    <t>Net change in cash and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</si>
  <si>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</si>
  <si>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</si>
  <si>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</si>
  <si>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</si>
  <si>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</si>
  <si>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(in thousands)</t>
  </si>
  <si>
    <t>(unaudited)</t>
  </si>
  <si>
    <t xml:space="preserve">Net income (loss) </t>
  </si>
  <si>
    <t xml:space="preserve">Amortization and depreciation </t>
  </si>
  <si>
    <t xml:space="preserve">Interest expense, net </t>
  </si>
  <si>
    <t xml:space="preserve">EBITDA </t>
  </si>
  <si>
    <t xml:space="preserve">Share-based compensation expense </t>
  </si>
  <si>
    <t xml:space="preserve">Adjusted EBITDA  </t>
  </si>
  <si>
    <t xml:space="preserve">Foreign exchange translation impacts and other </t>
  </si>
  <si>
    <t xml:space="preserve">Acquisition Capex </t>
  </si>
  <si>
    <t>Total liabilities and stockholders’ equity</t>
  </si>
  <si>
    <t xml:space="preserve">Operating loss </t>
  </si>
  <si>
    <t>Net loss attributable to stockholders</t>
  </si>
  <si>
    <t>Net loss attributable to common stockholders</t>
  </si>
  <si>
    <t>Stock dividend payment to holders of Series A Founders Preferred Stock</t>
  </si>
  <si>
    <t>Repayments of term loans and other debt</t>
  </si>
  <si>
    <t>Weighted average common shares outstanding: </t>
  </si>
  <si>
    <t>Loss per common share:</t>
  </si>
  <si>
    <t>Effect of change in foreign currency exchange rates on cash, cash equivalents
   and restricted cash</t>
  </si>
  <si>
    <t>Telecom real property interests, net</t>
  </si>
  <si>
    <t>Telecom real property interest liabilities, current</t>
  </si>
  <si>
    <t>Telecom real property interest liabilities</t>
  </si>
  <si>
    <t>Impairment - decommissions</t>
  </si>
  <si>
    <t>Impairment – decommissions</t>
  </si>
  <si>
    <t>Amortization of finance lease and telecom real property interest liabilities discount</t>
  </si>
  <si>
    <t>Repayments of finance lease and telecom real property interest liabilities</t>
  </si>
  <si>
    <t>Impairment—decommissions</t>
  </si>
  <si>
    <t>Net cash provided by (used in) financing activities</t>
  </si>
  <si>
    <t>June 30, 
2021</t>
  </si>
  <si>
    <t>Three months
ended
June 30,
2021</t>
  </si>
  <si>
    <t>Six months
ended
June 30,
2021</t>
  </si>
  <si>
    <t>Period from
February 10,
2020 to
June 30,
2020</t>
  </si>
  <si>
    <t>Three months
ended
June 30,
2020</t>
  </si>
  <si>
    <t>Gain on extinguishment of debt</t>
  </si>
  <si>
    <t>Payment received on note receivable</t>
  </si>
  <si>
    <t>Period from
February 10,
2020 to
December 31,
2020</t>
  </si>
  <si>
    <t>Realized and unrealized gain (loss) on foreign currency debt</t>
  </si>
  <si>
    <t>Transaction-related costs</t>
  </si>
  <si>
    <t>Proceeds from issuance of common stock, net of issuance costs</t>
  </si>
  <si>
    <t>Proceeds from exercises of stock options and warrants</t>
  </si>
  <si>
    <t xml:space="preserve">Realized and unrealized loss (gain) on foreign currency debt </t>
  </si>
  <si>
    <t>Nonrecurring Domestication and public company registration expenses</t>
  </si>
  <si>
    <t>Annualized in-place rents as of period end</t>
  </si>
  <si>
    <t>Three months ended March 31, 2021</t>
  </si>
  <si>
    <t>Period from
February 10,
2020 to
March 31,
2020</t>
  </si>
  <si>
    <t>March 31, 
2021</t>
  </si>
  <si>
    <t xml:space="preserve"> September 30, 
2020</t>
  </si>
  <si>
    <t>June 30, 
2020</t>
  </si>
  <si>
    <t>March 31, 
2020</t>
  </si>
  <si>
    <t>Three months
ended
March 31,
2021</t>
  </si>
  <si>
    <t>Income tax expense (benefit)</t>
  </si>
  <si>
    <t>Three months
ended
September 30,
2020</t>
  </si>
  <si>
    <t>Period from
February 10,
2020 to
September 30,
2020</t>
  </si>
  <si>
    <t>Note receivable</t>
  </si>
  <si>
    <t>Three months
ended
December 31,
2020</t>
  </si>
  <si>
    <t>Current portion of long-term debt</t>
  </si>
  <si>
    <t>Net cash provided by (used in) operating activities</t>
  </si>
  <si>
    <t>Adjustments to reconcile net income (loss) to net cash provided by (used in) operating activities:</t>
  </si>
  <si>
    <t>Table of Contents</t>
  </si>
  <si>
    <t>Consolidated Historical Results</t>
  </si>
  <si>
    <t>Page</t>
  </si>
  <si>
    <t>Number of leases as of period end</t>
  </si>
  <si>
    <t>Number of sites as of period end</t>
  </si>
  <si>
    <t>Other Metrics</t>
  </si>
  <si>
    <t>RADIUS GLOBAL INFRASTRUCTURE, INC. AND SUBSIDIARIES
CONDENSED CONSOLIDATED STATEMENTS OF OPERATIONS (Unaudited)
(in USD thousands, except share and per share amounts)</t>
  </si>
  <si>
    <t>Condensed Consolidated Balance Sheets</t>
  </si>
  <si>
    <t>The following are reconciliations of EBITDA and Adjusted EBITDA to net income (loss), the most comparable GAAP measure:</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</si>
  <si>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</si>
  <si>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Reconciliations of EBITDA and Adjusted EBITDA to Net Income (Loss)</t>
  </si>
  <si>
    <t>Condensed Consolidated Statements of Operations</t>
  </si>
  <si>
    <t>Condensed Consolidated Statements of Cash Flows</t>
  </si>
  <si>
    <t>Reconciliations of Acquisition Capex to Investments in Real Property Interests and Related Intangible Assets</t>
  </si>
  <si>
    <t xml:space="preserve">Committed contractual payments for investments in real property interests and intangible assets </t>
  </si>
  <si>
    <t>RADIUS GLOBAL INFRASTRUCTURE, INC. AND SUBSIDIARIES
CONDENSED CONSOLIDATED STATEMENTS OF CASH FLOWS (Unaudited)
(in USD thousands)</t>
  </si>
  <si>
    <t>RADIUS GLOBAL INFRASTRUCTURE, INC. AND SUBSIDIARIES
CONDENSED CONSOLIDATED BALANCE SHEETS (Unaudited)
(in USD thousands, except share amounts)
CONDENSED CONSOLIDATED STATEMENTS OF OPERATIONS (Unaudited)
(in USD thousands, except share and per share amounts)</t>
  </si>
  <si>
    <t>Year ended December 31, 2019</t>
  </si>
  <si>
    <t>Revenue for the year ended December 31</t>
  </si>
  <si>
    <t xml:space="preserve"> September 30, 
2021</t>
  </si>
  <si>
    <t>Three months
ended
September 30,
2021</t>
  </si>
  <si>
    <t>Nine months
ended
September 30,
2021</t>
  </si>
  <si>
    <t>Purchase of capped call options</t>
  </si>
  <si>
    <t>Borrowings under debt agreements</t>
  </si>
  <si>
    <t>PROPERTY RIGHT TYPE</t>
  </si>
  <si>
    <t>Q2-20</t>
  </si>
  <si>
    <t>Q3-20</t>
  </si>
  <si>
    <t>Q4-20</t>
  </si>
  <si>
    <t>Q1-21</t>
  </si>
  <si>
    <t>Q2-21</t>
  </si>
  <si>
    <t>Q3-21</t>
  </si>
  <si>
    <t>Leasehold Interest</t>
  </si>
  <si>
    <t>Fee Simple Interest</t>
  </si>
  <si>
    <t>Easement Interest</t>
  </si>
  <si>
    <t>Usufruct</t>
  </si>
  <si>
    <t>Assignment of Rents</t>
  </si>
  <si>
    <t>Other</t>
  </si>
  <si>
    <t>Total</t>
  </si>
  <si>
    <t>ESCALATOR</t>
  </si>
  <si>
    <t>Index</t>
  </si>
  <si>
    <t>OMV</t>
  </si>
  <si>
    <t>Fixed</t>
  </si>
  <si>
    <t>Index/OMV</t>
  </si>
  <si>
    <t>None</t>
  </si>
  <si>
    <t>TENANT TYPE</t>
  </si>
  <si>
    <t>Tower Co.'s</t>
  </si>
  <si>
    <t>Carriers</t>
  </si>
  <si>
    <t>USD</t>
  </si>
  <si>
    <t>GBP</t>
  </si>
  <si>
    <t>EUR</t>
  </si>
  <si>
    <t>BRL</t>
  </si>
  <si>
    <t>CLP</t>
  </si>
  <si>
    <t>TENANT CONCENTRATION</t>
  </si>
  <si>
    <t>Tenant 1</t>
  </si>
  <si>
    <t>Tenants 2-5</t>
  </si>
  <si>
    <t>Tenants 6-10</t>
  </si>
  <si>
    <t>Tenants 11-15</t>
  </si>
  <si>
    <t>Tenants 16-20</t>
  </si>
  <si>
    <t>WEIGHTED AVERAGE REMAINING TERM</t>
  </si>
  <si>
    <t>Europe</t>
  </si>
  <si>
    <t>Total Portfolio</t>
  </si>
  <si>
    <t>Note: Some numbers may not sum due to rounding.</t>
  </si>
  <si>
    <t>Portfolio Attributes</t>
  </si>
  <si>
    <t>Higher of Index/OMV</t>
  </si>
  <si>
    <t>ANNUALIZED IN-PLACE RENTS BY CURRENCY</t>
  </si>
  <si>
    <t xml:space="preserve"> December 31, 
2021</t>
  </si>
  <si>
    <t>Three months
ended
December 31,
2021</t>
  </si>
  <si>
    <t>Year
ended
December 30,
2021</t>
  </si>
  <si>
    <t>Year
ended
December 31,
2021</t>
  </si>
  <si>
    <t>Realized and unrealized loss (gain) on foreign currency debt</t>
  </si>
  <si>
    <t>Q4-21</t>
  </si>
  <si>
    <t>U.S. and Canada</t>
  </si>
  <si>
    <t>Latin America</t>
  </si>
  <si>
    <t>Earnings per share data:</t>
  </si>
  <si>
    <t xml:space="preserve"> March 31, 
2022</t>
  </si>
  <si>
    <t>Series A Founder Preferred Stock, $0.0001 par value; 1,600,000 shares authorized; 1,600,000
   shares issued and outstanding as of March 31, 2022 and December 31, 2021, respectively</t>
  </si>
  <si>
    <t>Series B Founder Preferred Stock, $0.0001 par value; 1,386,033 shares authorized; 1,386,033
   shares issued and outstanding as of March 31, 2022 and December 31, 2021, respectively</t>
  </si>
  <si>
    <t>Class A Common Stock, $0.0001 par value; 1,590,000,000 shares authorized; 92,731,191 and
  92,159,612 shares issued and outstanding as of March 31, 2022 and December 31, 2021, respectively</t>
  </si>
  <si>
    <t>Class B Common Stock, $0.0001 par value; 200,000,000 shares authorized; 12,657,689 and
   11,551,769 shares issued and outstanding as of March 31, 2022 and December 31, 2021, respectively</t>
  </si>
  <si>
    <t>Three months
ended
March 31,
2022</t>
  </si>
  <si>
    <t>Three months ended March 31, 2022</t>
  </si>
  <si>
    <t>Non-cash foreign currency adjustments</t>
  </si>
  <si>
    <t>Radius Global Infrastructure, Inc. Quarterly Financial Data Supplement as presented on May 9, 2022</t>
  </si>
  <si>
    <t>1Q22</t>
  </si>
  <si>
    <t>Q1-22</t>
  </si>
  <si>
    <t>AUD</t>
  </si>
  <si>
    <t>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</si>
</sst>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 numFmtId="171" formatCode="* #,##0.0%;* \(#,##0.0\)%;* &quot;   -&quot;?_)"/>
  </numFmts>
  <fonts count="31">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i/>
      <sz val="10"/>
      <color theme="1"/>
      <name val="Arial"/>
      <family val="2"/>
    </font>
    <font>
      <sz val="11"/>
      <color theme="0"/>
      <name val="Calibri"/>
      <family val="2"/>
      <scheme val="minor"/>
    </font>
    <font>
      <b/>
      <sz val="11"/>
      <color theme="0"/>
      <name val="Times New Roman"/>
      <family val="1"/>
    </font>
    <font>
      <sz val="11"/>
      <color theme="0"/>
      <name val="Times New Roman"/>
      <family val="1"/>
    </font>
    <font>
      <b/>
      <u/>
      <sz val="11"/>
      <color theme="0"/>
      <name val="Times New Roman"/>
      <family val="1"/>
    </font>
  </fonts>
  <fills count="5">
    <fill>
      <patternFill patternType="none"/>
    </fill>
    <fill>
      <patternFill patternType="gray125"/>
    </fill>
    <fill>
      <patternFill patternType="solid">
        <fgColor rgb="FFCFF0FC"/>
        <bgColor indexed="64"/>
      </patternFill>
    </fill>
    <fill>
      <patternFill patternType="solid">
        <fgColor rgb="FF1D0D99"/>
        <bgColor indexed="64"/>
      </patternFill>
    </fill>
    <fill>
      <patternFill patternType="solid">
        <fgColor theme="1"/>
        <bgColor indexed="64"/>
      </patternFill>
    </fill>
  </fills>
  <borders count="10">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s>
  <cellStyleXfs count="10">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0" fontId="24" fillId="0" borderId="0"/>
  </cellStyleXfs>
  <cellXfs count="221">
    <xf numFmtId="0" fontId="0" fillId="0" borderId="0" xfId="0"/>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NumberFormat="1" applyFont="1" applyAlignment="1">
      <alignment wrapText="1"/>
    </xf>
    <xf numFmtId="0" fontId="0" fillId="0" borderId="0" xfId="0" applyNumberFormat="1" applyAlignment="1">
      <alignment wrapText="1"/>
    </xf>
    <xf numFmtId="49" fontId="0" fillId="0" borderId="0" xfId="0" applyNumberFormat="1" applyAlignment="1">
      <alignment wrapText="1"/>
    </xf>
    <xf numFmtId="0" fontId="5" fillId="0" borderId="0" xfId="0" applyNumberFormat="1" applyFont="1" applyAlignment="1">
      <alignment horizontal="center" wrapText="1"/>
    </xf>
    <xf numFmtId="0" fontId="6" fillId="0" borderId="0" xfId="0" applyFont="1" applyFill="1" applyAlignment="1">
      <alignment vertical="center"/>
    </xf>
    <xf numFmtId="165" fontId="6" fillId="0" borderId="0" xfId="0" applyNumberFormat="1" applyFont="1" applyFill="1" applyAlignment="1">
      <alignment horizontal="right"/>
    </xf>
    <xf numFmtId="0" fontId="11" fillId="0" borderId="0" xfId="0" applyFont="1"/>
    <xf numFmtId="49" fontId="6" fillId="0" borderId="0" xfId="0" applyNumberFormat="1" applyFont="1" applyFill="1" applyAlignment="1">
      <alignment vertical="center"/>
    </xf>
    <xf numFmtId="49" fontId="0" fillId="0" borderId="0" xfId="0" applyNumberFormat="1" applyAlignment="1"/>
    <xf numFmtId="49" fontId="4" fillId="0" borderId="0" xfId="0" applyNumberFormat="1" applyFont="1" applyAlignment="1">
      <alignment vertical="center"/>
    </xf>
    <xf numFmtId="164" fontId="6" fillId="0" borderId="0" xfId="0" applyNumberFormat="1" applyFont="1" applyFill="1" applyAlignment="1">
      <alignment horizontal="right"/>
    </xf>
    <xf numFmtId="165" fontId="6" fillId="0" borderId="2" xfId="0" applyNumberFormat="1" applyFont="1" applyFill="1" applyBorder="1" applyAlignment="1">
      <alignment horizontal="right"/>
    </xf>
    <xf numFmtId="49" fontId="7" fillId="0" borderId="0" xfId="0" applyNumberFormat="1" applyFont="1" applyFill="1" applyAlignment="1">
      <alignment vertical="center"/>
    </xf>
    <xf numFmtId="49" fontId="11" fillId="0" borderId="0" xfId="0" applyNumberFormat="1" applyFont="1" applyAlignment="1"/>
    <xf numFmtId="165" fontId="6" fillId="0" borderId="0" xfId="0" applyNumberFormat="1" applyFont="1" applyFill="1" applyBorder="1" applyAlignment="1">
      <alignment horizontal="right"/>
    </xf>
    <xf numFmtId="49" fontId="7" fillId="0" borderId="0" xfId="0" applyNumberFormat="1" applyFont="1" applyFill="1" applyAlignment="1">
      <alignment horizontal="justify" vertical="center"/>
    </xf>
    <xf numFmtId="0" fontId="6" fillId="0" borderId="0" xfId="0" applyFont="1" applyFill="1" applyAlignment="1">
      <alignment horizontal="justify" vertical="center" wrapText="1"/>
    </xf>
    <xf numFmtId="49" fontId="6" fillId="0" borderId="0" xfId="0" applyNumberFormat="1" applyFont="1" applyFill="1" applyAlignment="1">
      <alignment horizontal="justify" vertical="center"/>
    </xf>
    <xf numFmtId="49" fontId="1" fillId="0" borderId="0" xfId="0" applyNumberFormat="1" applyFont="1" applyFill="1" applyAlignment="1">
      <alignment vertical="center" wrapText="1"/>
    </xf>
    <xf numFmtId="0" fontId="2"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NumberFormat="1" applyFont="1" applyFill="1" applyAlignment="1">
      <alignment horizontal="left" vertical="center" wrapText="1" indent="1"/>
    </xf>
    <xf numFmtId="0" fontId="2" fillId="0" borderId="0" xfId="0" applyNumberFormat="1" applyFont="1" applyFill="1" applyAlignment="1">
      <alignment horizontal="left" vertical="center" wrapText="1" indent="2"/>
    </xf>
    <xf numFmtId="0" fontId="3" fillId="0" borderId="0" xfId="0" applyFont="1" applyFill="1" applyAlignment="1">
      <alignment horizontal="right"/>
    </xf>
    <xf numFmtId="165" fontId="3" fillId="0" borderId="0" xfId="0" applyNumberFormat="1" applyFont="1" applyFill="1" applyAlignment="1">
      <alignment horizontal="right"/>
    </xf>
    <xf numFmtId="49" fontId="2" fillId="0" borderId="0" xfId="0" applyNumberFormat="1" applyFont="1" applyFill="1" applyAlignment="1">
      <alignment horizontal="left" vertical="center" wrapText="1" indent="1"/>
    </xf>
    <xf numFmtId="49" fontId="2" fillId="0" borderId="0" xfId="0" applyNumberFormat="1" applyFont="1" applyFill="1" applyAlignment="1">
      <alignment horizontal="left" vertical="center" wrapText="1" indent="2"/>
    </xf>
    <xf numFmtId="165" fontId="3" fillId="0" borderId="0" xfId="0" applyNumberFormat="1" applyFont="1" applyFill="1" applyAlignment="1">
      <alignment horizontal="right" wrapText="1"/>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7" fillId="0" borderId="0" xfId="0" applyNumberFormat="1" applyFont="1" applyFill="1" applyAlignment="1">
      <alignment horizontal="left" vertical="top"/>
    </xf>
    <xf numFmtId="0" fontId="0" fillId="0" borderId="0" xfId="0" applyNumberFormat="1" applyAlignment="1">
      <alignment horizontal="left" vertical="top"/>
    </xf>
    <xf numFmtId="0" fontId="11" fillId="0" borderId="0" xfId="0" applyNumberFormat="1" applyFont="1" applyAlignment="1">
      <alignment horizontal="left" vertical="top"/>
    </xf>
    <xf numFmtId="49" fontId="6" fillId="0" borderId="0" xfId="0" applyNumberFormat="1" applyFont="1" applyFill="1" applyAlignment="1">
      <alignment horizontal="right"/>
    </xf>
    <xf numFmtId="49" fontId="0" fillId="0" borderId="0" xfId="0" applyNumberFormat="1" applyBorder="1" applyAlignment="1">
      <alignment horizontal="left"/>
    </xf>
    <xf numFmtId="49" fontId="0" fillId="0" borderId="0" xfId="0" applyNumberFormat="1" applyAlignment="1">
      <alignment horizontal="left"/>
    </xf>
    <xf numFmtId="165" fontId="2" fillId="0" borderId="0" xfId="0" applyNumberFormat="1" applyFont="1" applyFill="1" applyAlignment="1">
      <alignment horizontal="right" wrapText="1"/>
    </xf>
    <xf numFmtId="165" fontId="3" fillId="0" borderId="2" xfId="0" applyNumberFormat="1" applyFont="1" applyFill="1" applyBorder="1" applyAlignment="1">
      <alignment horizontal="right"/>
    </xf>
    <xf numFmtId="165" fontId="3" fillId="0" borderId="0" xfId="0" applyNumberFormat="1" applyFont="1" applyFill="1" applyBorder="1" applyAlignment="1">
      <alignment horizontal="right"/>
    </xf>
    <xf numFmtId="0" fontId="12" fillId="0" borderId="0" xfId="0" applyFont="1" applyAlignment="1">
      <alignment wrapText="1"/>
    </xf>
    <xf numFmtId="0" fontId="13"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2" fillId="0" borderId="0" xfId="0" applyNumberFormat="1" applyFont="1" applyFill="1" applyAlignment="1">
      <alignment horizontal="left"/>
    </xf>
    <xf numFmtId="0" fontId="14" fillId="0" borderId="0" xfId="0" applyNumberFormat="1" applyFont="1" applyFill="1" applyAlignment="1">
      <alignment vertical="center" wrapText="1"/>
    </xf>
    <xf numFmtId="49" fontId="14" fillId="0" borderId="0" xfId="0" applyNumberFormat="1" applyFont="1" applyFill="1" applyAlignment="1">
      <alignment horizontal="left" vertical="center"/>
    </xf>
    <xf numFmtId="0" fontId="14" fillId="0" borderId="0" xfId="0" applyNumberFormat="1" applyFont="1" applyFill="1" applyAlignment="1">
      <alignment horizontal="left" vertical="center" wrapText="1" indent="1"/>
    </xf>
    <xf numFmtId="0" fontId="14" fillId="0" borderId="0" xfId="0" applyNumberFormat="1" applyFont="1" applyFill="1" applyAlignment="1">
      <alignment horizontal="left" vertical="center" wrapText="1" indent="2"/>
    </xf>
    <xf numFmtId="0" fontId="14" fillId="0" borderId="0" xfId="0" applyNumberFormat="1" applyFont="1" applyFill="1" applyAlignment="1">
      <alignment horizontal="left" vertical="center" wrapText="1" indent="3"/>
    </xf>
    <xf numFmtId="0" fontId="12" fillId="0" borderId="0" xfId="0" applyNumberFormat="1" applyFont="1" applyFill="1" applyAlignment="1">
      <alignment wrapText="1"/>
    </xf>
    <xf numFmtId="0" fontId="15" fillId="0" borderId="0" xfId="0" applyNumberFormat="1" applyFont="1" applyFill="1" applyAlignment="1">
      <alignment vertical="center" wrapText="1"/>
    </xf>
    <xf numFmtId="49" fontId="15" fillId="0" borderId="0" xfId="0" applyNumberFormat="1" applyFont="1" applyFill="1" applyAlignment="1">
      <alignment horizontal="left" vertical="center"/>
    </xf>
    <xf numFmtId="49" fontId="6" fillId="0" borderId="7" xfId="0" applyNumberFormat="1" applyFont="1" applyFill="1" applyBorder="1" applyAlignment="1">
      <alignment vertical="center"/>
    </xf>
    <xf numFmtId="49" fontId="6" fillId="0" borderId="7" xfId="0" applyNumberFormat="1" applyFont="1" applyFill="1" applyBorder="1" applyAlignment="1">
      <alignment horizontal="justify" vertical="center"/>
    </xf>
    <xf numFmtId="0" fontId="12" fillId="0" borderId="0" xfId="0" applyFont="1" applyFill="1" applyAlignment="1"/>
    <xf numFmtId="165" fontId="12" fillId="0" borderId="0" xfId="0" applyNumberFormat="1" applyFont="1" applyFill="1" applyAlignment="1"/>
    <xf numFmtId="164" fontId="12" fillId="0" borderId="0" xfId="0" applyNumberFormat="1" applyFont="1" applyFill="1" applyAlignment="1">
      <alignment horizontal="right"/>
    </xf>
    <xf numFmtId="165" fontId="14" fillId="0" borderId="0" xfId="0" applyNumberFormat="1" applyFont="1" applyFill="1" applyAlignment="1">
      <alignment horizontal="right"/>
    </xf>
    <xf numFmtId="165" fontId="14" fillId="0" borderId="2"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0" applyNumberFormat="1" applyFont="1" applyFill="1" applyAlignment="1">
      <alignment horizontal="right"/>
    </xf>
    <xf numFmtId="165" fontId="12" fillId="0" borderId="5" xfId="0" applyNumberFormat="1" applyFont="1" applyFill="1" applyBorder="1" applyAlignment="1">
      <alignment horizontal="right"/>
    </xf>
    <xf numFmtId="164" fontId="14" fillId="0" borderId="4" xfId="0" applyNumberFormat="1" applyFont="1" applyFill="1" applyBorder="1" applyAlignment="1">
      <alignment horizontal="right"/>
    </xf>
    <xf numFmtId="0" fontId="14" fillId="0" borderId="0" xfId="0" applyFont="1" applyFill="1" applyAlignment="1">
      <alignment horizontal="right"/>
    </xf>
    <xf numFmtId="0" fontId="12" fillId="0" borderId="0" xfId="0" applyFont="1" applyFill="1" applyAlignment="1">
      <alignment horizontal="right"/>
    </xf>
    <xf numFmtId="164" fontId="14" fillId="0" borderId="0" xfId="0" applyNumberFormat="1" applyFont="1" applyFill="1" applyAlignment="1">
      <alignment horizontal="right"/>
    </xf>
    <xf numFmtId="0" fontId="13" fillId="0" borderId="1" xfId="0" applyFont="1" applyFill="1" applyBorder="1" applyAlignment="1">
      <alignment horizontal="right"/>
    </xf>
    <xf numFmtId="49" fontId="13" fillId="0" borderId="7" xfId="0" applyNumberFormat="1" applyFont="1" applyFill="1" applyBorder="1" applyAlignment="1">
      <alignment horizontal="left"/>
    </xf>
    <xf numFmtId="49" fontId="14" fillId="0" borderId="7" xfId="0" applyNumberFormat="1" applyFont="1" applyFill="1" applyBorder="1" applyAlignment="1">
      <alignment horizontal="left"/>
    </xf>
    <xf numFmtId="49" fontId="14" fillId="0" borderId="0" xfId="0" applyNumberFormat="1" applyFont="1" applyFill="1" applyAlignment="1">
      <alignment horizontal="left"/>
    </xf>
    <xf numFmtId="49" fontId="12" fillId="0" borderId="7" xfId="0" applyNumberFormat="1" applyFont="1" applyFill="1" applyBorder="1" applyAlignment="1">
      <alignment horizontal="left"/>
    </xf>
    <xf numFmtId="49" fontId="13" fillId="0" borderId="0" xfId="0" applyNumberFormat="1" applyFont="1" applyFill="1" applyAlignment="1">
      <alignment horizontal="left"/>
    </xf>
    <xf numFmtId="164" fontId="14" fillId="0" borderId="3" xfId="0" applyNumberFormat="1" applyFont="1" applyFill="1" applyBorder="1" applyAlignment="1">
      <alignment horizontal="right"/>
    </xf>
    <xf numFmtId="49" fontId="15" fillId="0" borderId="7" xfId="0" applyNumberFormat="1" applyFont="1" applyFill="1" applyBorder="1" applyAlignment="1">
      <alignment horizontal="left"/>
    </xf>
    <xf numFmtId="0" fontId="3" fillId="0" borderId="0" xfId="0" applyFont="1" applyFill="1" applyAlignment="1">
      <alignment horizontal="center"/>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165"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0" fontId="6" fillId="0" borderId="0" xfId="0" applyFont="1" applyFill="1" applyAlignment="1">
      <alignment horizontal="justify"/>
    </xf>
    <xf numFmtId="49" fontId="6" fillId="0" borderId="7" xfId="0" applyNumberFormat="1" applyFont="1" applyFill="1" applyBorder="1" applyAlignment="1">
      <alignment horizontal="right"/>
    </xf>
    <xf numFmtId="49" fontId="6" fillId="0" borderId="0" xfId="0" applyNumberFormat="1" applyFont="1" applyFill="1" applyBorder="1" applyAlignment="1">
      <alignment horizontal="right"/>
    </xf>
    <xf numFmtId="165" fontId="14" fillId="0" borderId="1" xfId="0" applyNumberFormat="1" applyFont="1" applyFill="1" applyBorder="1" applyAlignment="1">
      <alignment horizontal="right"/>
    </xf>
    <xf numFmtId="0" fontId="12" fillId="0" borderId="0" xfId="0" applyFont="1"/>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NumberFormat="1" applyFont="1" applyAlignment="1">
      <alignment horizontal="center" vertical="center" wrapText="1"/>
    </xf>
    <xf numFmtId="49" fontId="1" fillId="0" borderId="0" xfId="0" applyNumberFormat="1" applyFont="1" applyAlignment="1">
      <alignment horizontal="left" vertical="center"/>
    </xf>
    <xf numFmtId="164" fontId="12" fillId="0" borderId="1" xfId="0" applyNumberFormat="1" applyFont="1" applyFill="1" applyBorder="1" applyAlignment="1">
      <alignment horizontal="right"/>
    </xf>
    <xf numFmtId="49" fontId="14" fillId="0" borderId="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165" fontId="12" fillId="0" borderId="2" xfId="0" applyNumberFormat="1" applyFont="1" applyFill="1" applyBorder="1" applyAlignment="1"/>
    <xf numFmtId="165" fontId="14" fillId="0" borderId="0" xfId="0" applyNumberFormat="1" applyFont="1" applyFill="1" applyAlignment="1"/>
    <xf numFmtId="165" fontId="12" fillId="0" borderId="1" xfId="0" applyNumberFormat="1" applyFont="1" applyFill="1" applyBorder="1" applyAlignment="1">
      <alignment horizontal="right"/>
    </xf>
    <xf numFmtId="164" fontId="12" fillId="0" borderId="3" xfId="0" applyNumberFormat="1" applyFont="1" applyFill="1" applyBorder="1" applyAlignment="1">
      <alignment horizontal="right"/>
    </xf>
    <xf numFmtId="165" fontId="14" fillId="0" borderId="6" xfId="0" applyNumberFormat="1" applyFont="1" applyFill="1" applyBorder="1" applyAlignment="1">
      <alignment horizontal="right"/>
    </xf>
    <xf numFmtId="0" fontId="3" fillId="0" borderId="0" xfId="0" applyFont="1" applyAlignment="1">
      <alignment wrapText="1"/>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NumberFormat="1" applyFont="1" applyBorder="1" applyAlignment="1">
      <alignment horizontal="left" vertical="top" wrapText="1"/>
    </xf>
    <xf numFmtId="0" fontId="5" fillId="0" borderId="2" xfId="0" applyNumberFormat="1" applyFont="1" applyBorder="1" applyAlignment="1">
      <alignment horizontal="left"/>
    </xf>
    <xf numFmtId="0" fontId="5" fillId="0" borderId="0" xfId="0" applyNumberFormat="1" applyFont="1" applyAlignment="1">
      <alignment horizontal="left" vertical="top"/>
    </xf>
    <xf numFmtId="0" fontId="16" fillId="0" borderId="0" xfId="0" applyNumberFormat="1" applyFont="1" applyAlignment="1">
      <alignment horizontal="center" wrapText="1"/>
    </xf>
    <xf numFmtId="0" fontId="6" fillId="0" borderId="0" xfId="0" applyFont="1" applyAlignment="1">
      <alignment horizontal="left" indent="1"/>
    </xf>
    <xf numFmtId="0" fontId="5" fillId="0" borderId="0" xfId="0" applyNumberFormat="1" applyFont="1" applyBorder="1" applyAlignment="1">
      <alignment horizontal="center" wrapText="1"/>
    </xf>
    <xf numFmtId="0" fontId="1" fillId="0" borderId="2" xfId="0" applyFont="1" applyBorder="1" applyAlignment="1">
      <alignment horizontal="center" wrapText="1"/>
    </xf>
    <xf numFmtId="0" fontId="5" fillId="0" borderId="2" xfId="0" applyNumberFormat="1" applyFont="1" applyBorder="1" applyAlignment="1">
      <alignment horizontal="center"/>
    </xf>
    <xf numFmtId="0" fontId="1" fillId="0" borderId="0" xfId="0" applyNumberFormat="1" applyFont="1" applyFill="1" applyAlignment="1">
      <alignment horizontal="center" wrapText="1"/>
    </xf>
    <xf numFmtId="0" fontId="1" fillId="0" borderId="2" xfId="0" applyNumberFormat="1" applyFont="1" applyFill="1" applyBorder="1" applyAlignment="1">
      <alignment horizontal="center" wrapText="1"/>
    </xf>
    <xf numFmtId="0" fontId="1" fillId="0" borderId="0" xfId="0" applyNumberFormat="1" applyFont="1" applyFill="1" applyAlignment="1">
      <alignment vertical="center" wrapText="1"/>
    </xf>
    <xf numFmtId="0" fontId="3" fillId="0" borderId="1" xfId="0" applyFont="1" applyFill="1" applyBorder="1" applyAlignment="1">
      <alignment horizontal="center"/>
    </xf>
    <xf numFmtId="164"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3" fillId="0" borderId="0" xfId="0" applyNumberFormat="1" applyFont="1" applyAlignment="1">
      <alignment horizontal="right"/>
    </xf>
    <xf numFmtId="165" fontId="3" fillId="0" borderId="2" xfId="0" applyNumberFormat="1" applyFont="1" applyBorder="1" applyAlignment="1">
      <alignment horizontal="right"/>
    </xf>
    <xf numFmtId="49" fontId="6" fillId="0" borderId="0" xfId="0" applyNumberFormat="1" applyFont="1" applyFill="1" applyBorder="1" applyAlignment="1">
      <alignment horizontal="justify" vertical="center"/>
    </xf>
    <xf numFmtId="165" fontId="6" fillId="0" borderId="0" xfId="0" applyNumberFormat="1" applyFont="1" applyAlignment="1">
      <alignment horizontal="right"/>
    </xf>
    <xf numFmtId="165" fontId="6" fillId="0" borderId="2" xfId="0" applyNumberFormat="1" applyFont="1" applyBorder="1" applyAlignment="1">
      <alignment horizontal="right"/>
    </xf>
    <xf numFmtId="165" fontId="6" fillId="0" borderId="0" xfId="0" applyNumberFormat="1" applyFont="1" applyBorder="1" applyAlignment="1">
      <alignment horizontal="right"/>
    </xf>
    <xf numFmtId="0" fontId="5" fillId="0" borderId="8" xfId="0" applyFont="1" applyBorder="1" applyAlignment="1">
      <alignment horizontal="center" wrapText="1"/>
    </xf>
    <xf numFmtId="164" fontId="2" fillId="0" borderId="0" xfId="0" applyNumberFormat="1" applyFont="1" applyAlignment="1">
      <alignment horizontal="right"/>
    </xf>
    <xf numFmtId="165" fontId="2" fillId="0" borderId="0" xfId="0" applyNumberFormat="1" applyFont="1" applyAlignment="1">
      <alignment horizontal="right"/>
    </xf>
    <xf numFmtId="165" fontId="2" fillId="0" borderId="2" xfId="0" applyNumberFormat="1" applyFont="1" applyBorder="1" applyAlignment="1">
      <alignment horizontal="right"/>
    </xf>
    <xf numFmtId="164" fontId="12" fillId="0" borderId="1" xfId="0" applyNumberFormat="1" applyFont="1" applyBorder="1" applyAlignment="1">
      <alignment horizontal="right"/>
    </xf>
    <xf numFmtId="165" fontId="12" fillId="0" borderId="0" xfId="0" applyNumberFormat="1" applyFont="1" applyAlignment="1">
      <alignment horizontal="right"/>
    </xf>
    <xf numFmtId="165" fontId="12" fillId="0" borderId="2" xfId="0" applyNumberFormat="1" applyFont="1" applyBorder="1" applyAlignment="1">
      <alignment horizontal="right"/>
    </xf>
    <xf numFmtId="164" fontId="12" fillId="0" borderId="1" xfId="0" applyNumberFormat="1" applyFont="1" applyBorder="1"/>
    <xf numFmtId="165" fontId="12" fillId="0" borderId="2" xfId="0" applyNumberFormat="1" applyFont="1" applyBorder="1"/>
    <xf numFmtId="165" fontId="12" fillId="0" borderId="0" xfId="0" applyNumberFormat="1" applyFont="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Fill="1" applyBorder="1" applyAlignment="1">
      <alignment horizontal="right"/>
    </xf>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4" fontId="14" fillId="0" borderId="0" xfId="0" applyNumberFormat="1" applyFont="1" applyAlignment="1">
      <alignment horizontal="right"/>
    </xf>
    <xf numFmtId="0" fontId="5" fillId="0" borderId="5" xfId="0" applyFont="1" applyFill="1" applyBorder="1" applyAlignment="1">
      <alignment horizontal="center" wrapText="1"/>
    </xf>
    <xf numFmtId="49" fontId="5" fillId="0" borderId="0" xfId="0" applyNumberFormat="1" applyFont="1" applyFill="1" applyAlignment="1">
      <alignment horizontal="center"/>
    </xf>
    <xf numFmtId="0" fontId="1" fillId="0" borderId="2" xfId="0" applyFont="1" applyFill="1" applyBorder="1" applyAlignment="1">
      <alignment horizontal="center" wrapText="1"/>
    </xf>
    <xf numFmtId="0" fontId="1" fillId="0" borderId="0" xfId="0" applyFont="1" applyFill="1" applyAlignment="1">
      <alignment horizontal="center" wrapText="1"/>
    </xf>
    <xf numFmtId="49" fontId="1" fillId="0" borderId="0" xfId="0" applyNumberFormat="1" applyFont="1" applyFill="1" applyAlignment="1">
      <alignment horizontal="left" vertical="center"/>
    </xf>
    <xf numFmtId="49" fontId="5" fillId="0" borderId="7" xfId="0" applyNumberFormat="1" applyFont="1" applyFill="1" applyBorder="1" applyAlignment="1">
      <alignment horizontal="center"/>
    </xf>
    <xf numFmtId="49" fontId="5" fillId="0" borderId="0" xfId="0" applyNumberFormat="1" applyFont="1" applyFill="1" applyBorder="1" applyAlignment="1">
      <alignment horizontal="center"/>
    </xf>
    <xf numFmtId="164" fontId="7" fillId="0" borderId="4" xfId="0" applyNumberFormat="1" applyFont="1" applyFill="1" applyBorder="1" applyAlignment="1">
      <alignment horizontal="right"/>
    </xf>
    <xf numFmtId="49" fontId="7" fillId="0" borderId="7" xfId="0" applyNumberFormat="1" applyFont="1" applyFill="1" applyBorder="1" applyAlignment="1">
      <alignment horizontal="right"/>
    </xf>
    <xf numFmtId="49" fontId="7" fillId="0" borderId="0" xfId="0" applyNumberFormat="1" applyFont="1" applyFill="1" applyAlignment="1">
      <alignment horizontal="right"/>
    </xf>
    <xf numFmtId="0" fontId="17" fillId="0" borderId="0" xfId="0" applyFont="1"/>
    <xf numFmtId="0" fontId="7" fillId="0" borderId="0" xfId="0" applyNumberFormat="1" applyFont="1" applyFill="1" applyAlignment="1">
      <alignment horizontal="left" vertical="top" wrapText="1"/>
    </xf>
    <xf numFmtId="0" fontId="7" fillId="0" borderId="0" xfId="0" applyFont="1"/>
    <xf numFmtId="165" fontId="7" fillId="0" borderId="0" xfId="0" applyNumberFormat="1" applyFont="1" applyAlignment="1">
      <alignment horizontal="right"/>
    </xf>
    <xf numFmtId="165" fontId="7" fillId="0" borderId="0" xfId="0" applyNumberFormat="1" applyFont="1" applyFill="1" applyAlignment="1">
      <alignment horizontal="right"/>
    </xf>
    <xf numFmtId="164" fontId="7" fillId="0" borderId="0" xfId="0" applyNumberFormat="1" applyFont="1" applyAlignment="1">
      <alignment horizontal="right"/>
    </xf>
    <xf numFmtId="0" fontId="5" fillId="0" borderId="0" xfId="0" applyFont="1" applyAlignment="1">
      <alignment horizontal="left" vertical="top"/>
    </xf>
    <xf numFmtId="0" fontId="5" fillId="0" borderId="0" xfId="0" applyFont="1" applyAlignment="1">
      <alignment horizontal="center"/>
    </xf>
    <xf numFmtId="0" fontId="5" fillId="0" borderId="8" xfId="0" applyFont="1" applyBorder="1" applyAlignment="1">
      <alignment horizontal="center"/>
    </xf>
    <xf numFmtId="0" fontId="16" fillId="0" borderId="0" xfId="0" applyFont="1" applyAlignment="1">
      <alignment horizontal="center" wrapText="1"/>
    </xf>
    <xf numFmtId="0" fontId="5" fillId="0" borderId="2" xfId="0" applyFont="1" applyBorder="1" applyAlignment="1">
      <alignment horizontal="left"/>
    </xf>
    <xf numFmtId="0" fontId="5" fillId="0" borderId="0" xfId="0" applyFont="1" applyAlignment="1">
      <alignment horizontal="center" wrapText="1"/>
    </xf>
    <xf numFmtId="0" fontId="6" fillId="0" borderId="0" xfId="0" applyFont="1" applyAlignment="1">
      <alignment horizontal="left" vertical="top" wrapText="1"/>
    </xf>
    <xf numFmtId="164" fontId="6" fillId="0" borderId="0" xfId="0" applyNumberFormat="1" applyFont="1" applyAlignment="1">
      <alignment horizontal="right"/>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49" fontId="0" fillId="0" borderId="0" xfId="0" applyNumberFormat="1"/>
    <xf numFmtId="0" fontId="19" fillId="0" borderId="0" xfId="0" applyNumberFormat="1"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Border="1" applyAlignment="1">
      <alignment horizontal="center" wrapText="1"/>
    </xf>
    <xf numFmtId="0" fontId="7" fillId="0" borderId="0" xfId="0" applyFont="1" applyAlignment="1">
      <alignment horizontal="center" vertical="center"/>
    </xf>
    <xf numFmtId="0" fontId="21" fillId="0" borderId="0" xfId="0" applyFont="1"/>
    <xf numFmtId="0" fontId="22" fillId="3" borderId="0" xfId="0" applyFont="1" applyFill="1"/>
    <xf numFmtId="0" fontId="22" fillId="3" borderId="0" xfId="0" applyFont="1" applyFill="1" applyAlignment="1">
      <alignment horizontal="right"/>
    </xf>
    <xf numFmtId="168" fontId="21" fillId="0" borderId="0" xfId="0" applyNumberFormat="1" applyFont="1"/>
    <xf numFmtId="0" fontId="23" fillId="0" borderId="9" xfId="0" applyFont="1" applyBorder="1"/>
    <xf numFmtId="168" fontId="23" fillId="0" borderId="9" xfId="0" applyNumberFormat="1" applyFont="1" applyBorder="1"/>
    <xf numFmtId="9" fontId="21" fillId="0" borderId="0" xfId="0" applyNumberFormat="1" applyFont="1"/>
    <xf numFmtId="169" fontId="21" fillId="0" borderId="0" xfId="0" applyNumberFormat="1" applyFont="1"/>
    <xf numFmtId="169" fontId="23" fillId="0" borderId="9" xfId="0" applyNumberFormat="1" applyFont="1" applyBorder="1"/>
    <xf numFmtId="170" fontId="10" fillId="0" borderId="0" xfId="9" applyNumberFormat="1" applyFont="1" applyAlignment="1">
      <alignment horizontal="right"/>
    </xf>
    <xf numFmtId="170" fontId="25" fillId="0" borderId="9" xfId="9" applyNumberFormat="1" applyFont="1" applyBorder="1" applyAlignment="1">
      <alignment horizontal="right"/>
    </xf>
    <xf numFmtId="0" fontId="26" fillId="0" borderId="0" xfId="0" applyFont="1"/>
    <xf numFmtId="0" fontId="7" fillId="0" borderId="0" xfId="0" applyFont="1" applyAlignment="1">
      <alignment horizontal="center" vertical="center"/>
    </xf>
    <xf numFmtId="0" fontId="28" fillId="4" borderId="0" xfId="0" applyFont="1" applyFill="1"/>
    <xf numFmtId="0" fontId="29" fillId="4" borderId="0" xfId="0" applyFont="1" applyFill="1"/>
    <xf numFmtId="0" fontId="28" fillId="4" borderId="0" xfId="0" applyFont="1" applyFill="1" applyAlignment="1">
      <alignment horizontal="center"/>
    </xf>
    <xf numFmtId="0" fontId="27" fillId="4" borderId="0" xfId="0" applyFont="1" applyFill="1"/>
    <xf numFmtId="0" fontId="29" fillId="4" borderId="0" xfId="0" applyFont="1" applyFill="1" applyAlignment="1">
      <alignment horizontal="center"/>
    </xf>
    <xf numFmtId="0" fontId="30" fillId="4" borderId="0" xfId="0" applyFont="1" applyFill="1" applyAlignment="1">
      <alignment horizontal="center"/>
    </xf>
    <xf numFmtId="0" fontId="27" fillId="4" borderId="0" xfId="0" applyFont="1" applyFill="1" applyAlignment="1">
      <alignment horizontal="center"/>
    </xf>
    <xf numFmtId="0" fontId="27" fillId="0" borderId="0" xfId="0" applyFont="1" applyFill="1"/>
    <xf numFmtId="0" fontId="27" fillId="0" borderId="0" xfId="0" applyFont="1" applyFill="1" applyAlignment="1">
      <alignment horizontal="center"/>
    </xf>
    <xf numFmtId="0" fontId="7" fillId="0" borderId="0" xfId="0" applyFont="1" applyAlignment="1">
      <alignment horizontal="center" vertical="center"/>
    </xf>
    <xf numFmtId="0" fontId="1" fillId="0" borderId="0" xfId="0" applyFont="1" applyAlignment="1">
      <alignment horizontal="left" wrapText="1"/>
    </xf>
    <xf numFmtId="0" fontId="5" fillId="0" borderId="7" xfId="0" applyFont="1" applyBorder="1" applyAlignment="1">
      <alignment horizontal="center" wrapText="1"/>
    </xf>
    <xf numFmtId="0" fontId="14" fillId="0" borderId="0" xfId="0" applyFont="1" applyAlignment="1">
      <alignment horizontal="left" vertical="center" wrapText="1"/>
    </xf>
    <xf numFmtId="49" fontId="14" fillId="0" borderId="0" xfId="0" applyNumberFormat="1" applyFont="1" applyAlignment="1">
      <alignment horizontal="left" vertical="center"/>
    </xf>
    <xf numFmtId="165" fontId="14" fillId="0" borderId="0" xfId="0" applyNumberFormat="1" applyFont="1"/>
    <xf numFmtId="49" fontId="14" fillId="0" borderId="7" xfId="0" applyNumberFormat="1" applyFont="1" applyBorder="1" applyAlignment="1">
      <alignment horizontal="left" vertical="center"/>
    </xf>
    <xf numFmtId="0" fontId="14" fillId="0" borderId="0" xfId="0" applyFont="1" applyAlignment="1">
      <alignment vertical="center" wrapText="1"/>
    </xf>
    <xf numFmtId="0" fontId="14" fillId="0" borderId="0" xfId="0" applyFont="1" applyAlignment="1">
      <alignment horizontal="left" vertical="center" wrapText="1" indent="1"/>
    </xf>
    <xf numFmtId="166" fontId="12" fillId="0" borderId="0" xfId="0" applyNumberFormat="1" applyFont="1" applyAlignment="1">
      <alignment horizontal="right"/>
    </xf>
    <xf numFmtId="171" fontId="0" fillId="0" borderId="0" xfId="0" applyNumberFormat="1"/>
    <xf numFmtId="0" fontId="18" fillId="0" borderId="0" xfId="0" applyNumberFormat="1" applyFont="1" applyAlignment="1">
      <alignment horizontal="center" wrapText="1"/>
    </xf>
    <xf numFmtId="0" fontId="5" fillId="0" borderId="0" xfId="0" applyNumberFormat="1" applyFont="1" applyBorder="1" applyAlignment="1">
      <alignment horizontal="center"/>
    </xf>
    <xf numFmtId="0" fontId="1" fillId="0" borderId="2" xfId="0" applyFont="1" applyBorder="1" applyAlignment="1">
      <alignment horizontal="center" wrapText="1"/>
    </xf>
    <xf numFmtId="0" fontId="7" fillId="0" borderId="0" xfId="0" applyFont="1" applyAlignment="1">
      <alignment horizontal="center" vertical="center"/>
    </xf>
    <xf numFmtId="0" fontId="5" fillId="0" borderId="2" xfId="0" applyNumberFormat="1" applyFont="1" applyBorder="1" applyAlignment="1">
      <alignment horizontal="center"/>
    </xf>
    <xf numFmtId="0" fontId="7" fillId="0" borderId="0" xfId="0" applyFont="1" applyAlignment="1">
      <alignment horizontal="center" vertical="center" wrapText="1"/>
    </xf>
    <xf numFmtId="0" fontId="5" fillId="0" borderId="2" xfId="0" applyFont="1" applyBorder="1" applyAlignment="1">
      <alignment horizontal="center"/>
    </xf>
  </cellXfs>
  <cellStyles count="10">
    <cellStyle name="Comma" xfId="8" builtinId="3"/>
    <cellStyle name="Normal" xfId="0" builtinId="0"/>
    <cellStyle name="Normal 2 16" xfId="4" xr:uid="{00000000-0005-0000-0000-000002000000}"/>
    <cellStyle name="Normal 2 2" xfId="2" xr:uid="{00000000-0005-0000-0000-000003000000}"/>
    <cellStyle name="Normal 2 2 8" xfId="9"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130">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3594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chemeClr val="bg1"/>
              </a:solidFill>
              <a:latin typeface="Times New Roman" panose="02020603050405020304" pitchFamily="18" charset="0"/>
              <a:cs typeface="Times New Roman" panose="02020603050405020304" pitchFamily="18" charset="0"/>
            </a:rPr>
            <a:t>Non-GAAP Financial Measures</a:t>
          </a:r>
          <a:endParaRPr lang="en-US" sz="900" spc="20">
            <a:solidFill>
              <a:schemeClr val="bg1"/>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This presentation includes certain additional key performance indicators that are non-GAAP financial measures, including, but not limited to, Adjusted EBITDA, Acquisition Capex, and Annualized In-Place Rents. The</a:t>
          </a:r>
          <a:r>
            <a:rPr lang="en-US" sz="900" baseline="0">
              <a:solidFill>
                <a:schemeClr val="bg1"/>
              </a:solidFill>
              <a:latin typeface="Times New Roman" panose="02020603050405020304" pitchFamily="18" charset="0"/>
              <a:cs typeface="Times New Roman" panose="02020603050405020304" pitchFamily="18" charset="0"/>
            </a:rPr>
            <a:t> Company</a:t>
          </a:r>
          <a:r>
            <a:rPr lang="en-US" sz="900">
              <a:solidFill>
                <a:schemeClr val="bg1"/>
              </a:solidFill>
              <a:latin typeface="Times New Roman" panose="02020603050405020304" pitchFamily="18" charset="0"/>
              <a:cs typeface="Times New Roman" panose="02020603050405020304" pitchFamily="18" charset="0"/>
            </a:rPr>
            <a:t> believes these non-GAAP financial measures provide an important alternative measure with which to monitor and evaluate RADI’s ongoing financial results, as well as to reflect its acquisitions. 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chemeClr val="bg1"/>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chemeClr val="bg1"/>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chemeClr val="bg1"/>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11</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15</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15</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A1:AA47"/>
  <sheetViews>
    <sheetView tabSelected="1" workbookViewId="0"/>
  </sheetViews>
  <sheetFormatPr defaultColWidth="8.81640625" defaultRowHeight="14.5"/>
  <cols>
    <col min="1" max="1" width="8.81640625" style="201"/>
    <col min="2" max="2" width="4.1796875" style="201" customWidth="1"/>
    <col min="3" max="13" width="8.81640625" style="201"/>
    <col min="14" max="14" width="8.81640625" style="202"/>
    <col min="15" max="21" width="8.81640625" style="201"/>
    <col min="22" max="27" width="8.81640625" style="197"/>
    <col min="28" max="16384" width="8.81640625" style="201"/>
  </cols>
  <sheetData>
    <row r="1" spans="1:21">
      <c r="A1" s="197"/>
      <c r="B1" s="197"/>
      <c r="C1" s="197"/>
      <c r="D1" s="197"/>
      <c r="E1" s="197"/>
      <c r="F1" s="197"/>
      <c r="G1" s="197"/>
      <c r="H1" s="197"/>
      <c r="I1" s="197"/>
      <c r="J1" s="197"/>
      <c r="K1" s="197"/>
      <c r="L1" s="197"/>
      <c r="M1" s="197"/>
      <c r="N1" s="200"/>
      <c r="O1" s="197"/>
      <c r="P1" s="197"/>
      <c r="Q1" s="197"/>
      <c r="R1" s="197"/>
      <c r="S1" s="197"/>
      <c r="T1" s="197"/>
      <c r="U1" s="197"/>
    </row>
    <row r="2" spans="1:21">
      <c r="A2" s="197"/>
      <c r="B2" s="197"/>
      <c r="C2" s="197"/>
      <c r="D2" s="197"/>
      <c r="E2" s="197"/>
      <c r="F2" s="197"/>
      <c r="G2" s="197"/>
      <c r="H2" s="197"/>
      <c r="I2" s="197"/>
      <c r="J2" s="197"/>
      <c r="K2" s="197"/>
      <c r="L2" s="197"/>
      <c r="M2" s="197"/>
      <c r="N2" s="200"/>
      <c r="O2" s="197"/>
      <c r="P2" s="197"/>
      <c r="Q2" s="197"/>
      <c r="R2" s="197"/>
      <c r="S2" s="197"/>
      <c r="T2" s="197"/>
      <c r="U2" s="197"/>
    </row>
    <row r="3" spans="1:21">
      <c r="A3" s="197"/>
      <c r="B3" s="197"/>
      <c r="C3" s="197"/>
      <c r="D3" s="197"/>
      <c r="E3" s="197"/>
      <c r="F3" s="197"/>
      <c r="G3" s="197"/>
      <c r="H3" s="197"/>
      <c r="I3" s="197"/>
      <c r="J3" s="197"/>
      <c r="K3" s="197"/>
      <c r="L3" s="197"/>
      <c r="M3" s="197"/>
      <c r="N3" s="200"/>
      <c r="O3" s="197"/>
      <c r="P3" s="197"/>
      <c r="Q3" s="197"/>
      <c r="R3" s="197"/>
      <c r="S3" s="197"/>
      <c r="T3" s="197"/>
      <c r="U3" s="197"/>
    </row>
    <row r="4" spans="1:21">
      <c r="A4" s="197"/>
      <c r="B4" s="197"/>
      <c r="C4" s="197"/>
      <c r="D4" s="197"/>
      <c r="E4" s="197"/>
      <c r="F4" s="197"/>
      <c r="G4" s="197"/>
      <c r="H4" s="197"/>
      <c r="I4" s="197"/>
      <c r="J4" s="197"/>
      <c r="K4" s="197"/>
      <c r="L4" s="197"/>
      <c r="M4" s="197"/>
      <c r="N4" s="200"/>
      <c r="O4" s="197"/>
      <c r="P4" s="197"/>
      <c r="Q4" s="197"/>
      <c r="R4" s="197"/>
      <c r="S4" s="197"/>
      <c r="T4" s="197"/>
      <c r="U4" s="197"/>
    </row>
    <row r="5" spans="1:21">
      <c r="A5" s="197"/>
      <c r="B5" s="197"/>
      <c r="C5" s="197"/>
      <c r="D5" s="197"/>
      <c r="E5" s="197"/>
      <c r="F5" s="197"/>
      <c r="G5" s="197"/>
      <c r="H5" s="197"/>
      <c r="I5" s="197"/>
      <c r="J5" s="197"/>
      <c r="K5" s="197"/>
      <c r="L5" s="197"/>
      <c r="M5" s="197"/>
      <c r="N5" s="200"/>
      <c r="O5" s="197"/>
      <c r="P5" s="197"/>
      <c r="Q5" s="197"/>
      <c r="R5" s="197"/>
      <c r="S5" s="197"/>
      <c r="T5" s="197"/>
      <c r="U5" s="197"/>
    </row>
    <row r="6" spans="1:21">
      <c r="A6" s="197"/>
      <c r="B6" s="197"/>
      <c r="C6" s="197"/>
      <c r="D6" s="197"/>
      <c r="E6" s="197"/>
      <c r="F6" s="197"/>
      <c r="G6" s="197"/>
      <c r="H6" s="197"/>
      <c r="I6" s="197"/>
      <c r="J6" s="197"/>
      <c r="K6" s="197"/>
      <c r="L6" s="197"/>
      <c r="M6" s="197"/>
      <c r="N6" s="200"/>
      <c r="O6" s="197"/>
      <c r="P6" s="197"/>
      <c r="Q6" s="197"/>
      <c r="R6" s="197"/>
      <c r="S6" s="197"/>
      <c r="T6" s="197"/>
      <c r="U6" s="197"/>
    </row>
    <row r="7" spans="1:21">
      <c r="A7" s="197"/>
      <c r="B7" s="197"/>
      <c r="C7" s="197"/>
      <c r="D7" s="197"/>
      <c r="E7" s="197"/>
      <c r="F7" s="197"/>
      <c r="G7" s="197"/>
      <c r="H7" s="197"/>
      <c r="I7" s="197"/>
      <c r="J7" s="197"/>
      <c r="K7" s="197"/>
      <c r="L7" s="197"/>
      <c r="M7" s="197"/>
      <c r="N7" s="200"/>
      <c r="O7" s="197"/>
      <c r="P7" s="197"/>
      <c r="Q7" s="197"/>
      <c r="R7" s="197"/>
      <c r="S7" s="197"/>
      <c r="T7" s="197"/>
      <c r="U7" s="197"/>
    </row>
    <row r="8" spans="1:21">
      <c r="A8" s="197"/>
      <c r="B8" s="197"/>
      <c r="C8" s="197"/>
      <c r="D8" s="197"/>
      <c r="E8" s="197"/>
      <c r="F8" s="197"/>
      <c r="G8" s="197"/>
      <c r="H8" s="197"/>
      <c r="I8" s="197"/>
      <c r="J8" s="197"/>
      <c r="K8" s="197"/>
      <c r="L8" s="197"/>
      <c r="M8" s="197"/>
      <c r="N8" s="200"/>
      <c r="O8" s="197"/>
      <c r="P8" s="197"/>
      <c r="Q8" s="197"/>
      <c r="R8" s="197"/>
      <c r="S8" s="197"/>
      <c r="T8" s="197"/>
      <c r="U8" s="197"/>
    </row>
    <row r="9" spans="1:21">
      <c r="A9" s="197"/>
      <c r="B9" s="197"/>
      <c r="C9" s="197"/>
      <c r="D9" s="197"/>
      <c r="E9" s="197"/>
      <c r="F9" s="197"/>
      <c r="G9" s="197"/>
      <c r="H9" s="197"/>
      <c r="I9" s="197"/>
      <c r="J9" s="197"/>
      <c r="K9" s="197"/>
      <c r="L9" s="197"/>
      <c r="M9" s="197"/>
      <c r="N9" s="200"/>
      <c r="O9" s="197"/>
      <c r="P9" s="197"/>
      <c r="Q9" s="197"/>
      <c r="R9" s="197"/>
      <c r="S9" s="197"/>
      <c r="T9" s="197"/>
      <c r="U9" s="197"/>
    </row>
    <row r="10" spans="1:21">
      <c r="A10" s="197"/>
      <c r="B10" s="197"/>
      <c r="C10" s="197"/>
      <c r="D10" s="197"/>
      <c r="E10" s="197"/>
      <c r="F10" s="197"/>
      <c r="G10" s="197"/>
      <c r="H10" s="197"/>
      <c r="I10" s="197"/>
      <c r="J10" s="197"/>
      <c r="K10" s="197"/>
      <c r="L10" s="197"/>
      <c r="M10" s="197"/>
      <c r="N10" s="200"/>
      <c r="O10" s="197"/>
      <c r="P10" s="197"/>
      <c r="Q10" s="197"/>
      <c r="R10" s="197"/>
      <c r="S10" s="197"/>
      <c r="T10" s="197"/>
      <c r="U10" s="197"/>
    </row>
    <row r="11" spans="1:21">
      <c r="A11" s="197"/>
      <c r="B11" s="194" t="s">
        <v>219</v>
      </c>
      <c r="C11" s="195"/>
      <c r="D11" s="195"/>
      <c r="E11" s="195"/>
      <c r="F11" s="195"/>
      <c r="G11" s="195"/>
      <c r="H11" s="195"/>
      <c r="I11" s="195"/>
      <c r="J11" s="195"/>
      <c r="K11" s="195"/>
      <c r="L11" s="195"/>
      <c r="M11" s="195"/>
      <c r="N11" s="196" t="s">
        <v>220</v>
      </c>
      <c r="O11" s="197"/>
      <c r="P11" s="197"/>
      <c r="Q11" s="197"/>
      <c r="R11" s="197"/>
      <c r="S11" s="197"/>
      <c r="T11" s="197"/>
      <c r="U11" s="197"/>
    </row>
    <row r="12" spans="1:21">
      <c r="A12" s="197"/>
      <c r="B12" s="195" t="s">
        <v>137</v>
      </c>
      <c r="C12" s="195"/>
      <c r="D12" s="195"/>
      <c r="E12" s="195"/>
      <c r="F12" s="195"/>
      <c r="G12" s="195"/>
      <c r="H12" s="195"/>
      <c r="I12" s="195"/>
      <c r="J12" s="195"/>
      <c r="K12" s="195"/>
      <c r="L12" s="195"/>
      <c r="M12" s="195"/>
      <c r="N12" s="198"/>
      <c r="O12" s="197"/>
      <c r="P12" s="197"/>
      <c r="Q12" s="197"/>
      <c r="R12" s="197"/>
      <c r="S12" s="197"/>
      <c r="T12" s="197"/>
      <c r="U12" s="197"/>
    </row>
    <row r="13" spans="1:21">
      <c r="A13" s="197"/>
      <c r="B13" s="195"/>
      <c r="C13" s="195"/>
      <c r="D13" s="195"/>
      <c r="E13" s="195"/>
      <c r="F13" s="195"/>
      <c r="G13" s="195"/>
      <c r="H13" s="195"/>
      <c r="I13" s="195"/>
      <c r="J13" s="195"/>
      <c r="K13" s="195"/>
      <c r="L13" s="195"/>
      <c r="M13" s="195"/>
      <c r="N13" s="198"/>
      <c r="O13" s="197"/>
      <c r="P13" s="197"/>
      <c r="Q13" s="197"/>
      <c r="R13" s="197"/>
      <c r="S13" s="197"/>
      <c r="T13" s="197"/>
      <c r="U13" s="197"/>
    </row>
    <row r="14" spans="1:21">
      <c r="A14" s="197"/>
      <c r="B14" s="194" t="s">
        <v>138</v>
      </c>
      <c r="C14" s="195"/>
      <c r="D14" s="195"/>
      <c r="E14" s="195"/>
      <c r="F14" s="195"/>
      <c r="G14" s="195"/>
      <c r="H14" s="195"/>
      <c r="I14" s="195"/>
      <c r="J14" s="195"/>
      <c r="K14" s="195"/>
      <c r="L14" s="195"/>
      <c r="M14" s="195"/>
      <c r="N14" s="199" t="s">
        <v>139</v>
      </c>
      <c r="O14" s="197"/>
      <c r="P14" s="197"/>
      <c r="Q14" s="197"/>
      <c r="R14" s="197"/>
      <c r="S14" s="197"/>
      <c r="T14" s="197"/>
      <c r="U14" s="197"/>
    </row>
    <row r="15" spans="1:21">
      <c r="A15" s="197"/>
      <c r="B15" s="195"/>
      <c r="C15" s="195" t="s">
        <v>144</v>
      </c>
      <c r="D15" s="195"/>
      <c r="E15" s="195"/>
      <c r="F15" s="195"/>
      <c r="G15" s="195"/>
      <c r="H15" s="195"/>
      <c r="I15" s="195"/>
      <c r="J15" s="195"/>
      <c r="K15" s="195"/>
      <c r="L15" s="195"/>
      <c r="M15" s="195"/>
      <c r="N15" s="198">
        <v>2</v>
      </c>
      <c r="O15" s="197"/>
      <c r="P15" s="197"/>
      <c r="Q15" s="197"/>
      <c r="R15" s="197"/>
      <c r="S15" s="197"/>
      <c r="T15" s="197"/>
      <c r="U15" s="197"/>
    </row>
    <row r="16" spans="1:21">
      <c r="A16" s="197"/>
      <c r="B16" s="195"/>
      <c r="C16" s="195" t="s">
        <v>148</v>
      </c>
      <c r="D16" s="195"/>
      <c r="E16" s="195"/>
      <c r="F16" s="195"/>
      <c r="G16" s="195"/>
      <c r="H16" s="195"/>
      <c r="I16" s="195"/>
      <c r="J16" s="195"/>
      <c r="K16" s="195"/>
      <c r="L16" s="195"/>
      <c r="M16" s="195"/>
      <c r="N16" s="198">
        <v>3</v>
      </c>
      <c r="O16" s="197"/>
      <c r="P16" s="197"/>
      <c r="Q16" s="197"/>
      <c r="R16" s="197"/>
      <c r="S16" s="197"/>
      <c r="T16" s="197"/>
      <c r="U16" s="197"/>
    </row>
    <row r="17" spans="1:21">
      <c r="A17" s="197"/>
      <c r="B17" s="195"/>
      <c r="C17" s="195" t="s">
        <v>149</v>
      </c>
      <c r="D17" s="195"/>
      <c r="E17" s="195"/>
      <c r="F17" s="195"/>
      <c r="G17" s="195"/>
      <c r="H17" s="195"/>
      <c r="I17" s="195"/>
      <c r="J17" s="195"/>
      <c r="K17" s="195"/>
      <c r="L17" s="195"/>
      <c r="M17" s="195"/>
      <c r="N17" s="198">
        <v>4</v>
      </c>
      <c r="O17" s="197"/>
      <c r="P17" s="197"/>
      <c r="Q17" s="197"/>
      <c r="R17" s="197"/>
      <c r="S17" s="197"/>
      <c r="T17" s="197"/>
      <c r="U17" s="197"/>
    </row>
    <row r="18" spans="1:21">
      <c r="A18" s="197"/>
      <c r="B18" s="195"/>
      <c r="C18" s="195" t="s">
        <v>147</v>
      </c>
      <c r="D18" s="195"/>
      <c r="E18" s="195"/>
      <c r="F18" s="195"/>
      <c r="G18" s="195"/>
      <c r="H18" s="195"/>
      <c r="I18" s="195"/>
      <c r="J18" s="195"/>
      <c r="K18" s="195"/>
      <c r="L18" s="195"/>
      <c r="M18" s="195"/>
      <c r="N18" s="198">
        <v>5</v>
      </c>
      <c r="O18" s="197"/>
      <c r="P18" s="197"/>
      <c r="Q18" s="197"/>
      <c r="R18" s="197"/>
      <c r="S18" s="197"/>
      <c r="T18" s="197"/>
      <c r="U18" s="197"/>
    </row>
    <row r="19" spans="1:21">
      <c r="A19" s="197"/>
      <c r="B19" s="195"/>
      <c r="C19" s="195" t="s">
        <v>150</v>
      </c>
      <c r="D19" s="195"/>
      <c r="E19" s="195"/>
      <c r="F19" s="195"/>
      <c r="G19" s="195"/>
      <c r="H19" s="195"/>
      <c r="I19" s="195"/>
      <c r="J19" s="195"/>
      <c r="K19" s="195"/>
      <c r="L19" s="195"/>
      <c r="M19" s="195"/>
      <c r="N19" s="198">
        <v>6</v>
      </c>
      <c r="O19" s="197"/>
      <c r="P19" s="197"/>
      <c r="Q19" s="197"/>
      <c r="R19" s="197"/>
      <c r="S19" s="197"/>
      <c r="T19" s="197"/>
      <c r="U19" s="197"/>
    </row>
    <row r="20" spans="1:21">
      <c r="A20" s="197"/>
      <c r="B20" s="197"/>
      <c r="C20" s="195" t="s">
        <v>142</v>
      </c>
      <c r="D20" s="195"/>
      <c r="E20" s="195"/>
      <c r="F20" s="195"/>
      <c r="G20" s="195"/>
      <c r="H20" s="195"/>
      <c r="I20" s="195"/>
      <c r="J20" s="195"/>
      <c r="K20" s="195"/>
      <c r="L20" s="195"/>
      <c r="M20" s="195"/>
      <c r="N20" s="198">
        <v>7</v>
      </c>
      <c r="O20" s="197"/>
      <c r="P20" s="197"/>
      <c r="Q20" s="197"/>
      <c r="R20" s="197"/>
      <c r="S20" s="197"/>
      <c r="T20" s="197"/>
      <c r="U20" s="197"/>
    </row>
    <row r="21" spans="1:21">
      <c r="A21" s="197"/>
      <c r="B21" s="197"/>
      <c r="C21" s="195" t="s">
        <v>199</v>
      </c>
      <c r="D21" s="195"/>
      <c r="E21" s="195"/>
      <c r="F21" s="195"/>
      <c r="G21" s="195"/>
      <c r="H21" s="195"/>
      <c r="I21" s="195"/>
      <c r="J21" s="195"/>
      <c r="K21" s="195"/>
      <c r="L21" s="195"/>
      <c r="M21" s="195"/>
      <c r="N21" s="198">
        <v>8</v>
      </c>
      <c r="O21" s="197"/>
      <c r="P21" s="197"/>
      <c r="Q21" s="197"/>
      <c r="R21" s="197"/>
      <c r="S21" s="197"/>
      <c r="T21" s="197"/>
      <c r="U21" s="197"/>
    </row>
    <row r="22" spans="1:21">
      <c r="A22" s="197"/>
      <c r="B22" s="197"/>
      <c r="C22" s="195"/>
      <c r="D22" s="195"/>
      <c r="E22" s="195"/>
      <c r="F22" s="195"/>
      <c r="G22" s="195"/>
      <c r="H22" s="195"/>
      <c r="I22" s="195"/>
      <c r="J22" s="195"/>
      <c r="K22" s="195"/>
      <c r="L22" s="195"/>
      <c r="M22" s="195"/>
      <c r="N22" s="198"/>
      <c r="O22" s="197"/>
      <c r="P22" s="197"/>
      <c r="Q22" s="197"/>
      <c r="R22" s="197"/>
      <c r="S22" s="197"/>
      <c r="T22" s="197"/>
      <c r="U22" s="197"/>
    </row>
    <row r="23" spans="1:21">
      <c r="A23" s="197"/>
      <c r="B23" s="197"/>
      <c r="C23" s="197"/>
      <c r="D23" s="197"/>
      <c r="E23" s="197"/>
      <c r="F23" s="197"/>
      <c r="G23" s="197"/>
      <c r="H23" s="197"/>
      <c r="I23" s="197"/>
      <c r="J23" s="197"/>
      <c r="K23" s="197"/>
      <c r="L23" s="197"/>
      <c r="M23" s="197"/>
      <c r="N23" s="200"/>
      <c r="O23" s="197"/>
      <c r="P23" s="197"/>
      <c r="Q23" s="197"/>
      <c r="R23" s="197"/>
      <c r="S23" s="197"/>
      <c r="T23" s="197"/>
      <c r="U23" s="197"/>
    </row>
    <row r="24" spans="1:21">
      <c r="A24" s="197"/>
      <c r="B24" s="197"/>
      <c r="C24" s="197"/>
      <c r="D24" s="197"/>
      <c r="E24" s="197"/>
      <c r="F24" s="197"/>
      <c r="G24" s="197"/>
      <c r="H24" s="197"/>
      <c r="I24" s="197"/>
      <c r="J24" s="197"/>
      <c r="K24" s="197"/>
      <c r="L24" s="197"/>
      <c r="M24" s="197"/>
      <c r="N24" s="200"/>
      <c r="O24" s="197"/>
      <c r="P24" s="197"/>
      <c r="Q24" s="197"/>
      <c r="R24" s="197"/>
      <c r="S24" s="197"/>
      <c r="T24" s="197"/>
      <c r="U24" s="197"/>
    </row>
    <row r="25" spans="1:21">
      <c r="A25" s="197"/>
      <c r="B25" s="197"/>
      <c r="C25" s="197"/>
      <c r="D25" s="197"/>
      <c r="E25" s="197"/>
      <c r="F25" s="197"/>
      <c r="G25" s="197"/>
      <c r="H25" s="197"/>
      <c r="I25" s="197"/>
      <c r="J25" s="197"/>
      <c r="K25" s="197"/>
      <c r="L25" s="197"/>
      <c r="M25" s="197"/>
      <c r="N25" s="200"/>
      <c r="O25" s="197"/>
      <c r="P25" s="197"/>
      <c r="Q25" s="197"/>
      <c r="R25" s="197"/>
      <c r="S25" s="197"/>
      <c r="T25" s="197"/>
      <c r="U25" s="197"/>
    </row>
    <row r="26" spans="1:21">
      <c r="A26" s="197"/>
      <c r="B26" s="197"/>
      <c r="C26" s="197"/>
      <c r="D26" s="197"/>
      <c r="E26" s="197"/>
      <c r="F26" s="197"/>
      <c r="G26" s="197"/>
      <c r="H26" s="197"/>
      <c r="I26" s="197"/>
      <c r="J26" s="197"/>
      <c r="K26" s="197"/>
      <c r="L26" s="197"/>
      <c r="M26" s="197"/>
      <c r="N26" s="200"/>
      <c r="O26" s="197"/>
      <c r="P26" s="197"/>
      <c r="Q26" s="197"/>
      <c r="R26" s="197"/>
      <c r="S26" s="197"/>
      <c r="T26" s="197"/>
      <c r="U26" s="197"/>
    </row>
    <row r="27" spans="1:21">
      <c r="A27" s="197"/>
      <c r="B27" s="197"/>
      <c r="C27" s="197"/>
      <c r="D27" s="197"/>
      <c r="E27" s="197"/>
      <c r="F27" s="197"/>
      <c r="G27" s="197"/>
      <c r="H27" s="197"/>
      <c r="I27" s="197"/>
      <c r="J27" s="197"/>
      <c r="K27" s="197"/>
      <c r="L27" s="197"/>
      <c r="M27" s="197"/>
      <c r="N27" s="200"/>
      <c r="O27" s="197"/>
      <c r="P27" s="197"/>
      <c r="Q27" s="197"/>
      <c r="R27" s="197"/>
      <c r="S27" s="197"/>
      <c r="T27" s="197"/>
      <c r="U27" s="197"/>
    </row>
    <row r="28" spans="1:21">
      <c r="A28" s="197"/>
      <c r="B28" s="197"/>
      <c r="C28" s="197"/>
      <c r="D28" s="197"/>
      <c r="E28" s="197"/>
      <c r="F28" s="197"/>
      <c r="G28" s="197"/>
      <c r="H28" s="197"/>
      <c r="I28" s="197"/>
      <c r="J28" s="197"/>
      <c r="K28" s="197"/>
      <c r="L28" s="197"/>
      <c r="M28" s="197"/>
      <c r="N28" s="200"/>
      <c r="O28" s="197"/>
      <c r="P28" s="197"/>
      <c r="Q28" s="197"/>
      <c r="R28" s="197"/>
      <c r="S28" s="197"/>
      <c r="T28" s="197"/>
      <c r="U28" s="197"/>
    </row>
    <row r="29" spans="1:21">
      <c r="A29" s="197"/>
      <c r="B29" s="197"/>
      <c r="C29" s="197"/>
      <c r="D29" s="197"/>
      <c r="E29" s="197"/>
      <c r="F29" s="197"/>
      <c r="G29" s="197"/>
      <c r="H29" s="197"/>
      <c r="I29" s="197"/>
      <c r="J29" s="197"/>
      <c r="K29" s="197"/>
      <c r="L29" s="197"/>
      <c r="M29" s="197"/>
      <c r="N29" s="200"/>
      <c r="O29" s="197"/>
      <c r="P29" s="197"/>
      <c r="Q29" s="197"/>
      <c r="R29" s="197"/>
      <c r="S29" s="197"/>
      <c r="T29" s="197"/>
      <c r="U29" s="197"/>
    </row>
    <row r="30" spans="1:21">
      <c r="A30" s="197"/>
      <c r="B30" s="197"/>
      <c r="C30" s="197"/>
      <c r="D30" s="197"/>
      <c r="E30" s="197"/>
      <c r="F30" s="197"/>
      <c r="G30" s="197"/>
      <c r="H30" s="197"/>
      <c r="I30" s="197"/>
      <c r="J30" s="197"/>
      <c r="K30" s="197"/>
      <c r="L30" s="197"/>
      <c r="M30" s="197"/>
      <c r="N30" s="200"/>
      <c r="O30" s="197"/>
      <c r="P30" s="197"/>
      <c r="Q30" s="197"/>
      <c r="R30" s="197"/>
      <c r="S30" s="197"/>
      <c r="T30" s="197"/>
      <c r="U30" s="197"/>
    </row>
    <row r="31" spans="1:21">
      <c r="A31" s="197"/>
      <c r="B31" s="197"/>
      <c r="C31" s="197"/>
      <c r="D31" s="197"/>
      <c r="E31" s="197"/>
      <c r="F31" s="197"/>
      <c r="G31" s="197"/>
      <c r="H31" s="197"/>
      <c r="I31" s="197"/>
      <c r="J31" s="197"/>
      <c r="K31" s="197"/>
      <c r="L31" s="197"/>
      <c r="M31" s="197"/>
      <c r="N31" s="200"/>
      <c r="O31" s="197"/>
      <c r="P31" s="197"/>
      <c r="Q31" s="197"/>
      <c r="R31" s="197"/>
      <c r="S31" s="197"/>
      <c r="T31" s="197"/>
      <c r="U31" s="197"/>
    </row>
    <row r="32" spans="1:21">
      <c r="A32" s="197"/>
      <c r="B32" s="197"/>
      <c r="C32" s="197"/>
      <c r="D32" s="197"/>
      <c r="E32" s="197"/>
      <c r="F32" s="197"/>
      <c r="G32" s="197"/>
      <c r="H32" s="197"/>
      <c r="I32" s="197"/>
      <c r="J32" s="197"/>
      <c r="K32" s="197"/>
      <c r="L32" s="197"/>
      <c r="M32" s="197"/>
      <c r="N32" s="200"/>
      <c r="O32" s="197"/>
      <c r="P32" s="197"/>
      <c r="Q32" s="197"/>
      <c r="R32" s="197"/>
      <c r="S32" s="197"/>
      <c r="T32" s="197"/>
      <c r="U32" s="197"/>
    </row>
    <row r="33" spans="1:21">
      <c r="A33" s="197"/>
      <c r="B33" s="197"/>
      <c r="C33" s="197"/>
      <c r="D33" s="197"/>
      <c r="E33" s="197"/>
      <c r="F33" s="197"/>
      <c r="G33" s="197"/>
      <c r="H33" s="197"/>
      <c r="I33" s="197"/>
      <c r="J33" s="197"/>
      <c r="K33" s="197"/>
      <c r="L33" s="197"/>
      <c r="M33" s="197"/>
      <c r="N33" s="200"/>
      <c r="O33" s="197"/>
      <c r="P33" s="197"/>
      <c r="Q33" s="197"/>
      <c r="R33" s="197"/>
      <c r="S33" s="197"/>
      <c r="T33" s="197"/>
      <c r="U33" s="197"/>
    </row>
    <row r="34" spans="1:21">
      <c r="A34" s="197"/>
      <c r="B34" s="197"/>
      <c r="C34" s="197"/>
      <c r="D34" s="197"/>
      <c r="E34" s="197"/>
      <c r="F34" s="197"/>
      <c r="G34" s="197"/>
      <c r="H34" s="197"/>
      <c r="I34" s="197"/>
      <c r="J34" s="197"/>
      <c r="K34" s="197"/>
      <c r="L34" s="197"/>
      <c r="M34" s="197"/>
      <c r="N34" s="200"/>
      <c r="O34" s="197"/>
      <c r="P34" s="197"/>
      <c r="Q34" s="197"/>
      <c r="R34" s="197"/>
      <c r="S34" s="197"/>
      <c r="T34" s="197"/>
      <c r="U34" s="197"/>
    </row>
    <row r="35" spans="1:21">
      <c r="A35" s="197"/>
      <c r="B35" s="197"/>
      <c r="C35" s="197"/>
      <c r="D35" s="197"/>
      <c r="E35" s="197"/>
      <c r="F35" s="197"/>
      <c r="G35" s="197"/>
      <c r="H35" s="197"/>
      <c r="I35" s="197"/>
      <c r="J35" s="197"/>
      <c r="K35" s="197"/>
      <c r="L35" s="197"/>
      <c r="M35" s="197"/>
      <c r="N35" s="200"/>
      <c r="O35" s="197"/>
      <c r="P35" s="197"/>
      <c r="Q35" s="197"/>
      <c r="R35" s="197"/>
      <c r="S35" s="197"/>
      <c r="T35" s="197"/>
      <c r="U35" s="197"/>
    </row>
    <row r="36" spans="1:21">
      <c r="A36" s="197"/>
      <c r="B36" s="197"/>
      <c r="C36" s="197"/>
      <c r="D36" s="197"/>
      <c r="E36" s="197"/>
      <c r="F36" s="197"/>
      <c r="G36" s="197"/>
      <c r="H36" s="197"/>
      <c r="I36" s="197"/>
      <c r="J36" s="197"/>
      <c r="K36" s="197"/>
      <c r="L36" s="197"/>
      <c r="M36" s="197"/>
      <c r="N36" s="200"/>
      <c r="O36" s="197"/>
      <c r="P36" s="197"/>
      <c r="Q36" s="197"/>
      <c r="R36" s="197"/>
      <c r="S36" s="197"/>
      <c r="T36" s="197"/>
      <c r="U36" s="197"/>
    </row>
    <row r="37" spans="1:21">
      <c r="A37" s="197"/>
      <c r="B37" s="197"/>
      <c r="C37" s="197"/>
      <c r="D37" s="197"/>
      <c r="E37" s="197"/>
      <c r="F37" s="197"/>
      <c r="G37" s="197"/>
      <c r="H37" s="197"/>
      <c r="I37" s="197"/>
      <c r="J37" s="197"/>
      <c r="K37" s="197"/>
      <c r="L37" s="197"/>
      <c r="M37" s="197"/>
      <c r="N37" s="200"/>
      <c r="O37" s="197"/>
      <c r="P37" s="197"/>
      <c r="Q37" s="197"/>
      <c r="R37" s="197"/>
      <c r="S37" s="197"/>
      <c r="T37" s="197"/>
      <c r="U37" s="197"/>
    </row>
    <row r="38" spans="1:21">
      <c r="A38" s="197"/>
      <c r="B38" s="197"/>
      <c r="C38" s="197"/>
      <c r="D38" s="197"/>
      <c r="E38" s="197"/>
      <c r="F38" s="197"/>
      <c r="G38" s="197"/>
      <c r="H38" s="197"/>
      <c r="I38" s="197"/>
      <c r="J38" s="197"/>
      <c r="K38" s="197"/>
      <c r="L38" s="197"/>
      <c r="M38" s="197"/>
      <c r="N38" s="200"/>
      <c r="O38" s="197"/>
      <c r="P38" s="197"/>
      <c r="Q38" s="197"/>
      <c r="R38" s="197"/>
      <c r="S38" s="197"/>
      <c r="T38" s="197"/>
      <c r="U38" s="197"/>
    </row>
    <row r="39" spans="1:21">
      <c r="A39" s="197"/>
      <c r="B39" s="197"/>
      <c r="C39" s="197"/>
      <c r="D39" s="197"/>
      <c r="E39" s="197"/>
      <c r="F39" s="197"/>
      <c r="G39" s="197"/>
      <c r="H39" s="197"/>
      <c r="I39" s="197"/>
      <c r="J39" s="197"/>
      <c r="K39" s="197"/>
      <c r="L39" s="197"/>
      <c r="M39" s="197"/>
      <c r="N39" s="200"/>
      <c r="O39" s="197"/>
      <c r="P39" s="197"/>
      <c r="Q39" s="197"/>
      <c r="R39" s="197"/>
      <c r="S39" s="197"/>
      <c r="T39" s="197"/>
      <c r="U39" s="197"/>
    </row>
    <row r="40" spans="1:21">
      <c r="A40" s="197"/>
      <c r="B40" s="197"/>
      <c r="C40" s="197"/>
      <c r="D40" s="197"/>
      <c r="E40" s="197"/>
      <c r="F40" s="197"/>
      <c r="G40" s="197"/>
      <c r="H40" s="197"/>
      <c r="I40" s="197"/>
      <c r="J40" s="197"/>
      <c r="K40" s="197"/>
      <c r="L40" s="197"/>
      <c r="M40" s="197"/>
      <c r="N40" s="200"/>
      <c r="O40" s="197"/>
      <c r="P40" s="197"/>
      <c r="Q40" s="197"/>
      <c r="R40" s="197"/>
      <c r="S40" s="197"/>
      <c r="T40" s="197"/>
      <c r="U40" s="197"/>
    </row>
    <row r="41" spans="1:21">
      <c r="A41" s="197"/>
      <c r="B41" s="197"/>
      <c r="C41" s="197"/>
      <c r="D41" s="197"/>
      <c r="E41" s="197"/>
      <c r="F41" s="197"/>
      <c r="G41" s="197"/>
      <c r="H41" s="197"/>
      <c r="I41" s="197"/>
      <c r="J41" s="197"/>
      <c r="K41" s="197"/>
      <c r="L41" s="197"/>
      <c r="M41" s="197"/>
      <c r="N41" s="200"/>
      <c r="O41" s="197"/>
      <c r="P41" s="197"/>
      <c r="Q41" s="197"/>
      <c r="R41" s="197"/>
      <c r="S41" s="197"/>
      <c r="T41" s="197"/>
      <c r="U41" s="197"/>
    </row>
    <row r="42" spans="1:21">
      <c r="A42" s="197"/>
      <c r="B42" s="197"/>
      <c r="C42" s="197"/>
      <c r="D42" s="197"/>
      <c r="E42" s="197"/>
      <c r="F42" s="197"/>
      <c r="G42" s="197"/>
      <c r="H42" s="197"/>
      <c r="I42" s="197"/>
      <c r="J42" s="197"/>
      <c r="K42" s="197"/>
      <c r="L42" s="197"/>
      <c r="M42" s="197"/>
      <c r="N42" s="200"/>
      <c r="O42" s="197"/>
      <c r="P42" s="197"/>
      <c r="Q42" s="197"/>
      <c r="R42" s="197"/>
      <c r="S42" s="197"/>
      <c r="T42" s="197"/>
      <c r="U42" s="197"/>
    </row>
    <row r="43" spans="1:21">
      <c r="A43" s="197"/>
      <c r="B43" s="197"/>
      <c r="C43" s="197"/>
      <c r="D43" s="197"/>
      <c r="E43" s="197"/>
      <c r="F43" s="197"/>
      <c r="G43" s="197"/>
      <c r="H43" s="197"/>
      <c r="I43" s="197"/>
      <c r="J43" s="197"/>
      <c r="K43" s="197"/>
      <c r="L43" s="197"/>
      <c r="M43" s="197"/>
      <c r="N43" s="200"/>
      <c r="O43" s="197"/>
      <c r="P43" s="197"/>
      <c r="Q43" s="197"/>
      <c r="R43" s="197"/>
      <c r="S43" s="197"/>
      <c r="T43" s="197"/>
      <c r="U43" s="197"/>
    </row>
    <row r="44" spans="1:21">
      <c r="A44" s="197"/>
      <c r="B44" s="197"/>
      <c r="C44" s="197"/>
      <c r="D44" s="197"/>
      <c r="E44" s="197"/>
      <c r="F44" s="197"/>
      <c r="G44" s="197"/>
      <c r="H44" s="197"/>
      <c r="I44" s="197"/>
      <c r="J44" s="197"/>
      <c r="K44" s="197"/>
      <c r="L44" s="197"/>
      <c r="M44" s="197"/>
      <c r="N44" s="200"/>
      <c r="O44" s="197"/>
      <c r="P44" s="197"/>
      <c r="Q44" s="197"/>
      <c r="R44" s="197"/>
      <c r="S44" s="197"/>
      <c r="T44" s="197"/>
      <c r="U44" s="197"/>
    </row>
    <row r="45" spans="1:21">
      <c r="A45" s="197"/>
      <c r="B45" s="197"/>
      <c r="C45" s="197"/>
      <c r="D45" s="197"/>
      <c r="E45" s="197"/>
      <c r="F45" s="197"/>
      <c r="G45" s="197"/>
      <c r="H45" s="197"/>
      <c r="I45" s="197"/>
      <c r="J45" s="197"/>
      <c r="K45" s="197"/>
      <c r="L45" s="197"/>
      <c r="M45" s="197"/>
      <c r="N45" s="200"/>
      <c r="O45" s="197"/>
      <c r="P45" s="197"/>
      <c r="Q45" s="197"/>
      <c r="R45" s="197"/>
      <c r="S45" s="197"/>
      <c r="T45" s="197"/>
      <c r="U45" s="197"/>
    </row>
    <row r="46" spans="1:21">
      <c r="A46" s="197"/>
      <c r="B46" s="197"/>
      <c r="C46" s="197"/>
      <c r="D46" s="197"/>
      <c r="E46" s="197"/>
      <c r="F46" s="197"/>
      <c r="G46" s="197"/>
      <c r="H46" s="197"/>
      <c r="I46" s="197"/>
      <c r="J46" s="197"/>
      <c r="K46" s="197"/>
      <c r="L46" s="197"/>
      <c r="M46" s="197"/>
      <c r="N46" s="200"/>
      <c r="O46" s="197"/>
      <c r="P46" s="197"/>
      <c r="Q46" s="197"/>
      <c r="R46" s="197"/>
      <c r="S46" s="197"/>
      <c r="T46" s="197"/>
      <c r="U46" s="197"/>
    </row>
    <row r="47" spans="1:21">
      <c r="A47" s="197"/>
      <c r="B47" s="197"/>
      <c r="C47" s="197"/>
      <c r="D47" s="197"/>
      <c r="E47" s="197"/>
      <c r="F47" s="197"/>
      <c r="G47" s="197"/>
      <c r="H47" s="197"/>
      <c r="I47" s="197"/>
      <c r="J47" s="197"/>
      <c r="K47" s="197"/>
      <c r="L47" s="197"/>
      <c r="M47" s="197"/>
      <c r="N47" s="200"/>
      <c r="O47" s="197"/>
      <c r="P47" s="197"/>
      <c r="Q47" s="197"/>
      <c r="R47" s="197"/>
      <c r="S47" s="197"/>
      <c r="T47" s="197"/>
      <c r="U47" s="19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1"/>
  <sheetViews>
    <sheetView zoomScaleNormal="100" workbookViewId="0">
      <selection activeCell="C8" sqref="C8"/>
    </sheetView>
  </sheetViews>
  <sheetFormatPr defaultRowHeight="14.5"/>
  <cols>
    <col min="1" max="1" width="70.81640625" style="9" customWidth="1"/>
    <col min="2" max="2" width="1.81640625" style="10" customWidth="1"/>
    <col min="3" max="3" width="9.36328125" style="3" bestFit="1" customWidth="1"/>
    <col min="4" max="4" width="10.90625" style="3" bestFit="1" customWidth="1"/>
    <col min="5" max="5" width="11.453125" style="3" bestFit="1" customWidth="1"/>
    <col min="6" max="7" width="9.36328125" style="3" bestFit="1" customWidth="1"/>
    <col min="8" max="8" width="10.90625" style="3" bestFit="1" customWidth="1"/>
    <col min="9" max="9" width="11.453125" style="3" bestFit="1" customWidth="1"/>
    <col min="10" max="11" width="9.36328125" style="3" bestFit="1" customWidth="1"/>
  </cols>
  <sheetData>
    <row r="2" spans="1:11" ht="43.5" customHeight="1">
      <c r="A2" s="214" t="s">
        <v>153</v>
      </c>
      <c r="B2" s="214"/>
      <c r="C2" s="214"/>
      <c r="D2" s="214"/>
      <c r="E2" s="214"/>
      <c r="F2" s="214"/>
      <c r="G2" s="214"/>
      <c r="H2" s="214"/>
      <c r="I2" s="214"/>
      <c r="J2" s="214"/>
      <c r="K2" s="214"/>
    </row>
    <row r="3" spans="1:11" ht="12" customHeight="1">
      <c r="A3" s="176"/>
      <c r="B3" s="176"/>
      <c r="C3" s="176"/>
      <c r="D3" s="176"/>
      <c r="E3" s="176"/>
      <c r="F3" s="176"/>
      <c r="G3" s="176"/>
      <c r="H3" s="176"/>
      <c r="I3" s="176"/>
      <c r="J3" s="176"/>
      <c r="K3" s="176"/>
    </row>
    <row r="4" spans="1:11">
      <c r="C4" s="10"/>
      <c r="D4" s="215"/>
      <c r="E4" s="215"/>
      <c r="F4" s="215"/>
      <c r="G4" s="215"/>
      <c r="H4" s="215"/>
      <c r="I4" s="215"/>
      <c r="J4" s="215"/>
      <c r="K4" s="215"/>
    </row>
    <row r="5" spans="1:11" s="11" customFormat="1" ht="21.5" thickBot="1">
      <c r="A5" s="119"/>
      <c r="B5" s="119"/>
      <c r="C5" s="120" t="s">
        <v>211</v>
      </c>
      <c r="D5" s="120" t="s">
        <v>202</v>
      </c>
      <c r="E5" s="120" t="s">
        <v>156</v>
      </c>
      <c r="F5" s="120" t="s">
        <v>107</v>
      </c>
      <c r="G5" s="120" t="s">
        <v>124</v>
      </c>
      <c r="H5" s="120" t="s">
        <v>0</v>
      </c>
      <c r="I5" s="120" t="s">
        <v>125</v>
      </c>
      <c r="J5" s="120" t="s">
        <v>126</v>
      </c>
      <c r="K5" s="120" t="s">
        <v>127</v>
      </c>
    </row>
    <row r="6" spans="1:11" s="7" customFormat="1" ht="10.5">
      <c r="A6" s="121" t="s">
        <v>1</v>
      </c>
      <c r="B6" s="26"/>
      <c r="C6" s="122"/>
      <c r="D6" s="122"/>
      <c r="E6" s="122"/>
      <c r="F6" s="122"/>
      <c r="G6" s="122"/>
      <c r="H6" s="122"/>
      <c r="I6" s="122"/>
      <c r="J6" s="122"/>
      <c r="K6" s="122"/>
    </row>
    <row r="7" spans="1:11" s="7" customFormat="1" ht="10.5">
      <c r="A7" s="27" t="s">
        <v>2</v>
      </c>
      <c r="B7" s="28"/>
      <c r="C7" s="81"/>
      <c r="D7" s="81"/>
      <c r="E7" s="81"/>
      <c r="F7" s="81"/>
      <c r="G7" s="81"/>
      <c r="H7" s="81"/>
      <c r="I7" s="81"/>
      <c r="J7" s="81"/>
      <c r="K7" s="81"/>
    </row>
    <row r="8" spans="1:11" s="7" customFormat="1" ht="10.5">
      <c r="A8" s="29" t="s">
        <v>3</v>
      </c>
      <c r="B8" s="33"/>
      <c r="C8" s="123">
        <v>565739</v>
      </c>
      <c r="D8" s="123">
        <v>456146</v>
      </c>
      <c r="E8" s="123">
        <v>374039</v>
      </c>
      <c r="F8" s="123">
        <v>281809</v>
      </c>
      <c r="G8" s="132">
        <v>86977</v>
      </c>
      <c r="H8" s="123">
        <v>99896</v>
      </c>
      <c r="I8" s="141">
        <v>169135</v>
      </c>
      <c r="J8" s="123">
        <v>188569</v>
      </c>
      <c r="K8" s="123">
        <v>248862</v>
      </c>
    </row>
    <row r="9" spans="1:11" s="7" customFormat="1" ht="10.5">
      <c r="A9" s="29" t="s">
        <v>4</v>
      </c>
      <c r="B9" s="33"/>
      <c r="C9" s="82">
        <v>1942</v>
      </c>
      <c r="D9" s="82">
        <v>2085</v>
      </c>
      <c r="E9" s="82">
        <v>1926</v>
      </c>
      <c r="F9" s="82">
        <v>1848</v>
      </c>
      <c r="G9" s="133">
        <v>1916</v>
      </c>
      <c r="H9" s="82">
        <v>1614</v>
      </c>
      <c r="I9" s="133">
        <v>1727</v>
      </c>
      <c r="J9" s="82">
        <v>1357</v>
      </c>
      <c r="K9" s="82">
        <v>952</v>
      </c>
    </row>
    <row r="10" spans="1:11" s="7" customFormat="1" ht="10.5">
      <c r="A10" s="29" t="s">
        <v>5</v>
      </c>
      <c r="B10" s="33"/>
      <c r="C10" s="82">
        <v>9747</v>
      </c>
      <c r="D10" s="82">
        <v>7933</v>
      </c>
      <c r="E10" s="82">
        <v>7681</v>
      </c>
      <c r="F10" s="82">
        <v>6693</v>
      </c>
      <c r="G10" s="133">
        <v>7814</v>
      </c>
      <c r="H10" s="82">
        <v>7829</v>
      </c>
      <c r="I10" s="142">
        <v>4935</v>
      </c>
      <c r="J10" s="82">
        <v>5065</v>
      </c>
      <c r="K10" s="82">
        <v>8729</v>
      </c>
    </row>
    <row r="11" spans="1:11" s="7" customFormat="1" ht="11" thickBot="1">
      <c r="A11" s="29" t="s">
        <v>6</v>
      </c>
      <c r="B11" s="33"/>
      <c r="C11" s="82">
        <v>21546</v>
      </c>
      <c r="D11" s="82">
        <v>20685</v>
      </c>
      <c r="E11" s="82">
        <v>21808</v>
      </c>
      <c r="F11" s="82">
        <v>18191</v>
      </c>
      <c r="G11" s="133">
        <v>19138</v>
      </c>
      <c r="H11" s="82">
        <v>17352</v>
      </c>
      <c r="I11" s="133">
        <v>11994</v>
      </c>
      <c r="J11" s="82">
        <v>10734</v>
      </c>
      <c r="K11" s="82">
        <v>8541</v>
      </c>
    </row>
    <row r="12" spans="1:11" s="7" customFormat="1" ht="11" thickBot="1">
      <c r="A12" s="30" t="s">
        <v>7</v>
      </c>
      <c r="B12" s="34"/>
      <c r="C12" s="83">
        <f>SUM(C8:C11)</f>
        <v>598974</v>
      </c>
      <c r="D12" s="83">
        <f>SUM(D8:D11)</f>
        <v>486849</v>
      </c>
      <c r="E12" s="83">
        <f>SUM(E8:E11)</f>
        <v>405454</v>
      </c>
      <c r="F12" s="83">
        <f>SUM(F8:F11)</f>
        <v>308541</v>
      </c>
      <c r="G12" s="83">
        <f t="shared" ref="G12:K12" si="0">SUM(G8:G11)</f>
        <v>115845</v>
      </c>
      <c r="H12" s="83">
        <f t="shared" si="0"/>
        <v>126691</v>
      </c>
      <c r="I12" s="83">
        <f t="shared" si="0"/>
        <v>187791</v>
      </c>
      <c r="J12" s="83">
        <f t="shared" si="0"/>
        <v>205725</v>
      </c>
      <c r="K12" s="83">
        <f t="shared" si="0"/>
        <v>267084</v>
      </c>
    </row>
    <row r="13" spans="1:11" s="7" customFormat="1" ht="10.5">
      <c r="A13" s="27" t="s">
        <v>8</v>
      </c>
      <c r="B13" s="28"/>
      <c r="C13" s="83"/>
      <c r="D13" s="83"/>
      <c r="E13" s="83"/>
      <c r="F13" s="83"/>
      <c r="G13" s="83"/>
      <c r="H13" s="83"/>
      <c r="I13" s="83"/>
      <c r="J13" s="83"/>
      <c r="K13" s="83"/>
    </row>
    <row r="14" spans="1:11" s="7" customFormat="1" ht="10.5">
      <c r="A14" s="29" t="s">
        <v>9</v>
      </c>
      <c r="B14" s="33"/>
      <c r="C14" s="82">
        <v>318961</v>
      </c>
      <c r="D14" s="82">
        <v>301865</v>
      </c>
      <c r="E14" s="82">
        <v>279455</v>
      </c>
      <c r="F14" s="82">
        <v>277377</v>
      </c>
      <c r="G14" s="133">
        <v>255310</v>
      </c>
      <c r="H14" s="82">
        <v>237862</v>
      </c>
      <c r="I14" s="142">
        <v>201197</v>
      </c>
      <c r="J14" s="82">
        <v>177429</v>
      </c>
      <c r="K14" s="82">
        <v>146972</v>
      </c>
    </row>
    <row r="15" spans="1:11" s="7" customFormat="1" ht="11" thickBot="1">
      <c r="A15" s="29" t="s">
        <v>98</v>
      </c>
      <c r="B15" s="33"/>
      <c r="C15" s="84">
        <v>1222573</v>
      </c>
      <c r="D15" s="84">
        <v>1174186</v>
      </c>
      <c r="E15" s="84">
        <v>1094610</v>
      </c>
      <c r="F15" s="84">
        <v>1004288</v>
      </c>
      <c r="G15" s="134">
        <v>913320</v>
      </c>
      <c r="H15" s="84">
        <v>851529</v>
      </c>
      <c r="I15" s="134">
        <v>760381</v>
      </c>
      <c r="J15" s="84">
        <v>746271</v>
      </c>
      <c r="K15" s="84">
        <v>747908</v>
      </c>
    </row>
    <row r="16" spans="1:11" s="7" customFormat="1" ht="10.5">
      <c r="A16" s="30" t="s">
        <v>10</v>
      </c>
      <c r="B16" s="34"/>
      <c r="C16" s="82">
        <f>SUM(C14:C15)</f>
        <v>1541534</v>
      </c>
      <c r="D16" s="82">
        <f>SUM(D14:D15)</f>
        <v>1476051</v>
      </c>
      <c r="E16" s="82">
        <f>SUM(E14:E15)</f>
        <v>1374065</v>
      </c>
      <c r="F16" s="82">
        <f>SUM(F14:F15)</f>
        <v>1281665</v>
      </c>
      <c r="G16" s="82">
        <f t="shared" ref="G16:K16" si="1">SUM(G14:G15)</f>
        <v>1168630</v>
      </c>
      <c r="H16" s="82">
        <f t="shared" si="1"/>
        <v>1089391</v>
      </c>
      <c r="I16" s="82">
        <f t="shared" si="1"/>
        <v>961578</v>
      </c>
      <c r="J16" s="82">
        <f t="shared" si="1"/>
        <v>923700</v>
      </c>
      <c r="K16" s="82">
        <f t="shared" si="1"/>
        <v>894880</v>
      </c>
    </row>
    <row r="17" spans="1:11" s="7" customFormat="1" ht="10.5">
      <c r="A17" s="27" t="s">
        <v>11</v>
      </c>
      <c r="B17" s="28"/>
      <c r="C17" s="32">
        <v>8095</v>
      </c>
      <c r="D17" s="32">
        <v>7914</v>
      </c>
      <c r="E17" s="32">
        <v>7447</v>
      </c>
      <c r="F17" s="32">
        <v>6974</v>
      </c>
      <c r="G17" s="125">
        <v>6293</v>
      </c>
      <c r="H17" s="82">
        <v>5880</v>
      </c>
      <c r="I17" s="125">
        <v>5134</v>
      </c>
      <c r="J17" s="82">
        <v>5316</v>
      </c>
      <c r="K17" s="82">
        <v>5346</v>
      </c>
    </row>
    <row r="18" spans="1:11" s="7" customFormat="1" ht="10.5">
      <c r="A18" s="27" t="s">
        <v>12</v>
      </c>
      <c r="B18" s="28"/>
      <c r="C18" s="32">
        <v>1085</v>
      </c>
      <c r="D18" s="32">
        <v>1789</v>
      </c>
      <c r="E18" s="32">
        <v>1572</v>
      </c>
      <c r="F18" s="32">
        <v>1318</v>
      </c>
      <c r="G18" s="125">
        <v>1478</v>
      </c>
      <c r="H18" s="82">
        <v>1382</v>
      </c>
      <c r="I18" s="143">
        <v>613</v>
      </c>
      <c r="J18" s="82">
        <v>601</v>
      </c>
      <c r="K18" s="82">
        <v>619</v>
      </c>
    </row>
    <row r="19" spans="1:11" s="7" customFormat="1" ht="10.5">
      <c r="A19" s="27" t="s">
        <v>13</v>
      </c>
      <c r="B19" s="28"/>
      <c r="C19" s="32">
        <v>80509</v>
      </c>
      <c r="D19" s="32">
        <v>80509</v>
      </c>
      <c r="E19" s="32">
        <v>80509</v>
      </c>
      <c r="F19" s="32">
        <v>80509</v>
      </c>
      <c r="G19" s="125">
        <v>80509</v>
      </c>
      <c r="H19" s="82">
        <v>80509</v>
      </c>
      <c r="I19" s="125">
        <v>89164</v>
      </c>
      <c r="J19" s="82">
        <v>89841</v>
      </c>
      <c r="K19" s="82">
        <v>89256</v>
      </c>
    </row>
    <row r="20" spans="1:11" s="7" customFormat="1" ht="10.5">
      <c r="A20" s="27" t="s">
        <v>14</v>
      </c>
      <c r="B20" s="28"/>
      <c r="C20" s="32">
        <v>853</v>
      </c>
      <c r="D20" s="32">
        <v>160</v>
      </c>
      <c r="E20" s="32">
        <v>310</v>
      </c>
      <c r="F20" s="32">
        <v>605</v>
      </c>
      <c r="G20" s="125">
        <v>1135</v>
      </c>
      <c r="H20" s="82">
        <v>1173</v>
      </c>
      <c r="I20" s="143">
        <v>0</v>
      </c>
      <c r="J20" s="82">
        <v>0</v>
      </c>
      <c r="K20" s="82">
        <v>211</v>
      </c>
    </row>
    <row r="21" spans="1:11" s="7" customFormat="1" ht="10.5">
      <c r="A21" s="27" t="s">
        <v>15</v>
      </c>
      <c r="B21" s="28"/>
      <c r="C21" s="32">
        <v>224579</v>
      </c>
      <c r="D21" s="32">
        <v>173962</v>
      </c>
      <c r="E21" s="32">
        <v>38953</v>
      </c>
      <c r="F21" s="32">
        <v>53151</v>
      </c>
      <c r="G21" s="125">
        <v>107841</v>
      </c>
      <c r="H21" s="82">
        <v>113938</v>
      </c>
      <c r="I21" s="125">
        <v>153065</v>
      </c>
      <c r="J21" s="82">
        <v>12569</v>
      </c>
      <c r="K21" s="82">
        <v>12581</v>
      </c>
    </row>
    <row r="22" spans="1:11" s="7" customFormat="1" ht="10.5">
      <c r="A22" s="27" t="s">
        <v>132</v>
      </c>
      <c r="B22" s="28"/>
      <c r="C22" s="82">
        <v>0</v>
      </c>
      <c r="D22" s="82">
        <v>0</v>
      </c>
      <c r="E22" s="82">
        <v>0</v>
      </c>
      <c r="F22" s="82">
        <v>0</v>
      </c>
      <c r="G22" s="133">
        <v>0</v>
      </c>
      <c r="H22" s="82">
        <v>0</v>
      </c>
      <c r="I22" s="142">
        <v>0</v>
      </c>
      <c r="J22" s="82">
        <v>0</v>
      </c>
      <c r="K22" s="82">
        <v>20075</v>
      </c>
    </row>
    <row r="23" spans="1:11" s="7" customFormat="1" ht="11" thickBot="1">
      <c r="A23" s="27" t="s">
        <v>16</v>
      </c>
      <c r="B23" s="28"/>
      <c r="C23" s="82">
        <v>7090</v>
      </c>
      <c r="D23" s="82">
        <v>9701</v>
      </c>
      <c r="E23" s="82">
        <v>9038</v>
      </c>
      <c r="F23" s="82">
        <v>8598</v>
      </c>
      <c r="G23" s="133">
        <v>8726</v>
      </c>
      <c r="H23" s="82">
        <v>9266</v>
      </c>
      <c r="I23" s="82">
        <v>5735</v>
      </c>
      <c r="J23" s="82">
        <v>5872</v>
      </c>
      <c r="K23" s="82">
        <v>7915</v>
      </c>
    </row>
    <row r="24" spans="1:11" s="7" customFormat="1" ht="11" thickBot="1">
      <c r="A24" s="30" t="s">
        <v>17</v>
      </c>
      <c r="B24" s="34"/>
      <c r="C24" s="85">
        <f>C12+SUM(C16:C23)</f>
        <v>2462719</v>
      </c>
      <c r="D24" s="85">
        <f>D12+SUM(D16:D23)</f>
        <v>2236935</v>
      </c>
      <c r="E24" s="85">
        <f>E12+SUM(E16:E23)</f>
        <v>1917348</v>
      </c>
      <c r="F24" s="85">
        <f>F12+SUM(F16:F23)</f>
        <v>1741361</v>
      </c>
      <c r="G24" s="85">
        <f t="shared" ref="G24:K24" si="2">G12+SUM(G16:G23)</f>
        <v>1490457</v>
      </c>
      <c r="H24" s="85">
        <f t="shared" si="2"/>
        <v>1428230</v>
      </c>
      <c r="I24" s="85">
        <f t="shared" si="2"/>
        <v>1403080</v>
      </c>
      <c r="J24" s="85">
        <f t="shared" si="2"/>
        <v>1243624</v>
      </c>
      <c r="K24" s="85">
        <f t="shared" si="2"/>
        <v>1297967</v>
      </c>
    </row>
    <row r="25" spans="1:11" s="7" customFormat="1" ht="11" thickTop="1">
      <c r="A25" s="121" t="s">
        <v>18</v>
      </c>
      <c r="B25" s="26"/>
      <c r="C25" s="31"/>
      <c r="D25" s="31"/>
      <c r="E25" s="31"/>
      <c r="F25" s="31"/>
      <c r="G25" s="32"/>
      <c r="H25" s="32"/>
      <c r="I25" s="32"/>
      <c r="J25" s="32"/>
      <c r="K25" s="32"/>
    </row>
    <row r="26" spans="1:11" s="7" customFormat="1" ht="10.5">
      <c r="A26" s="27" t="s">
        <v>19</v>
      </c>
      <c r="B26" s="28"/>
      <c r="C26" s="31"/>
      <c r="D26" s="31"/>
      <c r="E26" s="31"/>
      <c r="F26" s="31"/>
      <c r="G26" s="32"/>
      <c r="H26" s="32"/>
      <c r="I26" s="32"/>
      <c r="J26" s="32"/>
      <c r="K26" s="32"/>
    </row>
    <row r="27" spans="1:11" s="7" customFormat="1" ht="10.5">
      <c r="A27" s="29" t="s">
        <v>20</v>
      </c>
      <c r="B27" s="33"/>
      <c r="C27" s="123">
        <v>39831</v>
      </c>
      <c r="D27" s="123">
        <v>36995</v>
      </c>
      <c r="E27" s="123">
        <v>33969</v>
      </c>
      <c r="F27" s="123">
        <v>33162</v>
      </c>
      <c r="G27" s="132">
        <v>34654</v>
      </c>
      <c r="H27" s="123">
        <v>30854</v>
      </c>
      <c r="I27" s="123">
        <v>30282</v>
      </c>
      <c r="J27" s="123">
        <v>30014</v>
      </c>
      <c r="K27" s="123">
        <v>23765</v>
      </c>
    </row>
    <row r="28" spans="1:11" s="7" customFormat="1" ht="10.5">
      <c r="A28" s="29" t="s">
        <v>21</v>
      </c>
      <c r="B28" s="33"/>
      <c r="C28" s="32">
        <v>28241</v>
      </c>
      <c r="D28" s="32">
        <v>24485</v>
      </c>
      <c r="E28" s="32">
        <v>23511</v>
      </c>
      <c r="F28" s="32">
        <v>23855</v>
      </c>
      <c r="G28" s="125">
        <v>23276</v>
      </c>
      <c r="H28" s="82">
        <v>19587</v>
      </c>
      <c r="I28" s="125">
        <v>17008</v>
      </c>
      <c r="J28" s="82">
        <v>15757</v>
      </c>
      <c r="K28" s="82">
        <v>15219</v>
      </c>
    </row>
    <row r="29" spans="1:11" s="7" customFormat="1" ht="10.5">
      <c r="A29" s="29" t="s">
        <v>22</v>
      </c>
      <c r="B29" s="33"/>
      <c r="C29" s="32">
        <v>12656</v>
      </c>
      <c r="D29" s="32">
        <v>10567</v>
      </c>
      <c r="E29" s="32">
        <v>10465</v>
      </c>
      <c r="F29" s="32">
        <v>10661</v>
      </c>
      <c r="G29" s="125">
        <v>10420</v>
      </c>
      <c r="H29" s="82">
        <v>9920</v>
      </c>
      <c r="I29" s="82">
        <v>8032</v>
      </c>
      <c r="J29" s="82">
        <v>6711</v>
      </c>
      <c r="K29" s="82">
        <v>6168</v>
      </c>
    </row>
    <row r="30" spans="1:11" s="7" customFormat="1" ht="10.5">
      <c r="A30" s="29" t="s">
        <v>99</v>
      </c>
      <c r="B30" s="33"/>
      <c r="C30" s="32">
        <v>5779</v>
      </c>
      <c r="D30" s="32">
        <v>3828</v>
      </c>
      <c r="E30" s="32">
        <v>4375</v>
      </c>
      <c r="F30" s="32">
        <v>4902</v>
      </c>
      <c r="G30" s="125">
        <v>5011</v>
      </c>
      <c r="H30" s="82">
        <v>5749</v>
      </c>
      <c r="I30" s="125">
        <v>5521</v>
      </c>
      <c r="J30" s="82">
        <v>6137</v>
      </c>
      <c r="K30" s="82">
        <v>7187</v>
      </c>
    </row>
    <row r="31" spans="1:11" s="7" customFormat="1" ht="11" thickBot="1">
      <c r="A31" s="29" t="s">
        <v>134</v>
      </c>
      <c r="B31" s="33"/>
      <c r="C31" s="32">
        <v>0</v>
      </c>
      <c r="D31" s="32">
        <v>0</v>
      </c>
      <c r="E31" s="32">
        <v>0</v>
      </c>
      <c r="F31" s="32">
        <v>0</v>
      </c>
      <c r="G31" s="125">
        <v>0</v>
      </c>
      <c r="H31" s="82">
        <v>0</v>
      </c>
      <c r="I31" s="125">
        <v>0</v>
      </c>
      <c r="J31" s="82">
        <v>0</v>
      </c>
      <c r="K31" s="82">
        <v>49000</v>
      </c>
    </row>
    <row r="32" spans="1:11" s="7" customFormat="1" ht="10.5">
      <c r="A32" s="30" t="s">
        <v>23</v>
      </c>
      <c r="B32" s="34"/>
      <c r="C32" s="83">
        <f>SUM(C27:C31)</f>
        <v>86507</v>
      </c>
      <c r="D32" s="83">
        <f>SUM(D27:D31)</f>
        <v>75875</v>
      </c>
      <c r="E32" s="83">
        <f>SUM(E27:E31)</f>
        <v>72320</v>
      </c>
      <c r="F32" s="83">
        <f>SUM(F27:F31)</f>
        <v>72580</v>
      </c>
      <c r="G32" s="83">
        <f t="shared" ref="G32:J32" si="3">SUM(G27:G31)</f>
        <v>73361</v>
      </c>
      <c r="H32" s="83">
        <f t="shared" si="3"/>
        <v>66110</v>
      </c>
      <c r="I32" s="83">
        <f t="shared" si="3"/>
        <v>60843</v>
      </c>
      <c r="J32" s="83">
        <f t="shared" si="3"/>
        <v>58619</v>
      </c>
      <c r="K32" s="83">
        <f>SUM(K27:K31)</f>
        <v>101339</v>
      </c>
    </row>
    <row r="33" spans="1:11" s="7" customFormat="1" ht="10.5">
      <c r="A33" s="27" t="s">
        <v>24</v>
      </c>
      <c r="B33" s="28"/>
      <c r="C33" s="46">
        <v>23215</v>
      </c>
      <c r="D33" s="46">
        <v>24766</v>
      </c>
      <c r="E33" s="46">
        <v>24206</v>
      </c>
      <c r="F33" s="46">
        <v>24495</v>
      </c>
      <c r="G33" s="125">
        <v>22996</v>
      </c>
      <c r="H33" s="124">
        <v>23925</v>
      </c>
      <c r="I33" s="124">
        <v>22142</v>
      </c>
      <c r="J33" s="124">
        <v>16248</v>
      </c>
      <c r="K33" s="124">
        <v>14444</v>
      </c>
    </row>
    <row r="34" spans="1:11" s="7" customFormat="1" ht="10.5">
      <c r="A34" s="27" t="s">
        <v>100</v>
      </c>
      <c r="B34" s="28"/>
      <c r="C34" s="32">
        <v>9779</v>
      </c>
      <c r="D34" s="32">
        <v>12884</v>
      </c>
      <c r="E34" s="32">
        <v>13066</v>
      </c>
      <c r="F34" s="32">
        <v>13642</v>
      </c>
      <c r="G34" s="125">
        <v>11523</v>
      </c>
      <c r="H34" s="82">
        <v>11813</v>
      </c>
      <c r="I34" s="82">
        <v>10269</v>
      </c>
      <c r="J34" s="82">
        <v>9650</v>
      </c>
      <c r="K34" s="82">
        <v>9792</v>
      </c>
    </row>
    <row r="35" spans="1:11" s="7" customFormat="1" ht="10.5">
      <c r="A35" s="27" t="s">
        <v>25</v>
      </c>
      <c r="B35" s="28"/>
      <c r="C35" s="32">
        <v>1492993</v>
      </c>
      <c r="D35" s="32">
        <v>1272225</v>
      </c>
      <c r="E35" s="32">
        <v>1123134</v>
      </c>
      <c r="F35" s="32">
        <v>883510</v>
      </c>
      <c r="G35" s="125">
        <v>805332</v>
      </c>
      <c r="H35" s="82">
        <v>728473</v>
      </c>
      <c r="I35" s="82">
        <v>695308</v>
      </c>
      <c r="J35" s="82">
        <v>520968</v>
      </c>
      <c r="K35" s="82">
        <v>517178</v>
      </c>
    </row>
    <row r="36" spans="1:11" s="7" customFormat="1" ht="10.5">
      <c r="A36" s="27" t="s">
        <v>26</v>
      </c>
      <c r="B36" s="28"/>
      <c r="C36" s="32">
        <v>76527</v>
      </c>
      <c r="D36" s="32">
        <v>62296</v>
      </c>
      <c r="E36" s="32">
        <v>56948</v>
      </c>
      <c r="F36" s="32">
        <v>60448</v>
      </c>
      <c r="G36" s="125">
        <v>55000</v>
      </c>
      <c r="H36" s="82">
        <v>57137</v>
      </c>
      <c r="I36" s="82">
        <v>58121</v>
      </c>
      <c r="J36" s="82">
        <v>52515</v>
      </c>
      <c r="K36" s="82">
        <v>50547</v>
      </c>
    </row>
    <row r="37" spans="1:11" s="7" customFormat="1" ht="11" thickBot="1">
      <c r="A37" s="27" t="s">
        <v>27</v>
      </c>
      <c r="B37" s="28"/>
      <c r="C37" s="45">
        <v>4927</v>
      </c>
      <c r="D37" s="45">
        <v>5231</v>
      </c>
      <c r="E37" s="45">
        <v>9057</v>
      </c>
      <c r="F37" s="45">
        <v>8362</v>
      </c>
      <c r="G37" s="126">
        <v>8561</v>
      </c>
      <c r="H37" s="84">
        <v>8704</v>
      </c>
      <c r="I37" s="84">
        <v>7267</v>
      </c>
      <c r="J37" s="84">
        <v>7491</v>
      </c>
      <c r="K37" s="84">
        <v>7667</v>
      </c>
    </row>
    <row r="38" spans="1:11" s="7" customFormat="1" ht="11" thickBot="1">
      <c r="A38" s="30" t="s">
        <v>28</v>
      </c>
      <c r="B38" s="34"/>
      <c r="C38" s="45">
        <f>SUM(C32:C37)</f>
        <v>1693948</v>
      </c>
      <c r="D38" s="45">
        <f>SUM(D32:D37)</f>
        <v>1453277</v>
      </c>
      <c r="E38" s="45">
        <f>SUM(E32:E37)</f>
        <v>1298731</v>
      </c>
      <c r="F38" s="45">
        <f>SUM(F32:F37)</f>
        <v>1063037</v>
      </c>
      <c r="G38" s="45">
        <f t="shared" ref="G38:K38" si="4">SUM(G32:G37)</f>
        <v>976773</v>
      </c>
      <c r="H38" s="45">
        <f t="shared" si="4"/>
        <v>896162</v>
      </c>
      <c r="I38" s="45">
        <f t="shared" si="4"/>
        <v>853950</v>
      </c>
      <c r="J38" s="45">
        <f t="shared" si="4"/>
        <v>665491</v>
      </c>
      <c r="K38" s="45">
        <f t="shared" si="4"/>
        <v>700967</v>
      </c>
    </row>
    <row r="39" spans="1:11" s="7" customFormat="1" ht="10.5">
      <c r="A39" s="27" t="s">
        <v>29</v>
      </c>
      <c r="B39" s="28"/>
      <c r="C39" s="44"/>
      <c r="D39" s="44"/>
      <c r="E39" s="44"/>
      <c r="F39" s="44"/>
      <c r="G39" s="35"/>
      <c r="H39" s="35"/>
      <c r="I39" s="35"/>
      <c r="J39" s="35"/>
      <c r="K39" s="35"/>
    </row>
    <row r="40" spans="1:11" s="7" customFormat="1" ht="10.5">
      <c r="A40" s="27" t="s">
        <v>30</v>
      </c>
      <c r="B40" s="28"/>
      <c r="C40" s="44"/>
      <c r="D40" s="44"/>
      <c r="E40" s="44"/>
      <c r="F40" s="44"/>
      <c r="G40" s="35"/>
      <c r="H40" s="35"/>
      <c r="I40" s="35"/>
      <c r="J40" s="35"/>
      <c r="K40" s="35"/>
    </row>
    <row r="41" spans="1:11" s="7" customFormat="1" ht="21">
      <c r="A41" s="29" t="s">
        <v>212</v>
      </c>
      <c r="B41" s="33"/>
      <c r="C41" s="82">
        <v>0</v>
      </c>
      <c r="D41" s="82">
        <v>0</v>
      </c>
      <c r="E41" s="82">
        <v>0</v>
      </c>
      <c r="F41" s="82">
        <v>0</v>
      </c>
      <c r="G41" s="82">
        <v>0</v>
      </c>
      <c r="H41" s="82">
        <v>0</v>
      </c>
      <c r="I41" s="82">
        <v>0</v>
      </c>
      <c r="J41" s="82">
        <v>0</v>
      </c>
      <c r="K41" s="82">
        <v>0</v>
      </c>
    </row>
    <row r="42" spans="1:11" s="7" customFormat="1" ht="21">
      <c r="A42" s="29" t="s">
        <v>213</v>
      </c>
      <c r="B42" s="33"/>
      <c r="C42" s="82">
        <v>0</v>
      </c>
      <c r="D42" s="82">
        <v>0</v>
      </c>
      <c r="E42" s="82">
        <v>0</v>
      </c>
      <c r="F42" s="82">
        <v>0</v>
      </c>
      <c r="G42" s="82">
        <v>0</v>
      </c>
      <c r="H42" s="82">
        <v>0</v>
      </c>
      <c r="I42" s="82">
        <v>0</v>
      </c>
      <c r="J42" s="82">
        <v>0</v>
      </c>
      <c r="K42" s="82">
        <v>0</v>
      </c>
    </row>
    <row r="43" spans="1:11" s="7" customFormat="1" ht="22.5" customHeight="1">
      <c r="A43" s="29" t="s">
        <v>214</v>
      </c>
      <c r="B43" s="33"/>
      <c r="C43" s="82">
        <v>9</v>
      </c>
      <c r="D43" s="82">
        <v>9</v>
      </c>
      <c r="E43" s="82">
        <v>8</v>
      </c>
      <c r="F43" s="82">
        <v>8</v>
      </c>
      <c r="G43" s="82">
        <v>0</v>
      </c>
      <c r="H43" s="82">
        <v>0</v>
      </c>
      <c r="I43" s="82">
        <v>0</v>
      </c>
      <c r="J43" s="82">
        <v>0</v>
      </c>
      <c r="K43" s="82">
        <v>0</v>
      </c>
    </row>
    <row r="44" spans="1:11" s="7" customFormat="1" ht="22.5" customHeight="1">
      <c r="A44" s="29" t="s">
        <v>215</v>
      </c>
      <c r="B44" s="33"/>
      <c r="C44" s="82">
        <v>0</v>
      </c>
      <c r="D44" s="82">
        <v>0</v>
      </c>
      <c r="E44" s="82">
        <v>0</v>
      </c>
      <c r="F44" s="82">
        <v>0</v>
      </c>
      <c r="G44" s="82">
        <v>0</v>
      </c>
      <c r="H44" s="82">
        <v>0</v>
      </c>
      <c r="I44" s="82">
        <v>0</v>
      </c>
      <c r="J44" s="82">
        <v>0</v>
      </c>
      <c r="K44" s="82">
        <v>0</v>
      </c>
    </row>
    <row r="45" spans="1:11" s="7" customFormat="1" ht="10.5">
      <c r="A45" s="29" t="s">
        <v>31</v>
      </c>
      <c r="B45" s="33"/>
      <c r="C45" s="82">
        <v>1043420</v>
      </c>
      <c r="D45" s="82">
        <v>1038740</v>
      </c>
      <c r="E45" s="82">
        <v>846078</v>
      </c>
      <c r="F45" s="82">
        <v>875373</v>
      </c>
      <c r="G45" s="133">
        <v>678058</v>
      </c>
      <c r="H45" s="82">
        <v>673955</v>
      </c>
      <c r="I45" s="82">
        <v>669707</v>
      </c>
      <c r="J45" s="82">
        <v>665635</v>
      </c>
      <c r="K45" s="82">
        <v>661897</v>
      </c>
    </row>
    <row r="46" spans="1:11" s="7" customFormat="1" ht="10.5">
      <c r="A46" s="29" t="s">
        <v>32</v>
      </c>
      <c r="B46" s="33"/>
      <c r="C46" s="32">
        <v>-42706</v>
      </c>
      <c r="D46" s="32">
        <v>-27784</v>
      </c>
      <c r="E46" s="32">
        <v>-15383</v>
      </c>
      <c r="F46" s="32">
        <v>6120</v>
      </c>
      <c r="G46" s="125">
        <v>1466</v>
      </c>
      <c r="H46" s="82">
        <v>15768</v>
      </c>
      <c r="I46" s="82">
        <v>-4900</v>
      </c>
      <c r="J46" s="82">
        <v>-13717</v>
      </c>
      <c r="K46" s="82">
        <v>-18863</v>
      </c>
    </row>
    <row r="47" spans="1:11" s="7" customFormat="1" ht="11" thickBot="1">
      <c r="A47" s="29" t="s">
        <v>33</v>
      </c>
      <c r="B47" s="33"/>
      <c r="C47" s="45">
        <v>-282569</v>
      </c>
      <c r="D47" s="45">
        <v>-278132</v>
      </c>
      <c r="E47" s="45">
        <v>-263795</v>
      </c>
      <c r="F47" s="45">
        <v>-255338</v>
      </c>
      <c r="G47" s="126">
        <v>-220816</v>
      </c>
      <c r="H47" s="84">
        <v>-213237</v>
      </c>
      <c r="I47" s="84">
        <v>-173523</v>
      </c>
      <c r="J47" s="84">
        <v>-135004</v>
      </c>
      <c r="K47" s="84">
        <v>-109456</v>
      </c>
    </row>
    <row r="48" spans="1:11" s="7" customFormat="1" ht="10.5">
      <c r="A48" s="30" t="s">
        <v>34</v>
      </c>
      <c r="B48" s="34"/>
      <c r="C48" s="32">
        <f>SUM(C41:C47)</f>
        <v>718154</v>
      </c>
      <c r="D48" s="32">
        <f>SUM(D41:D47)</f>
        <v>732833</v>
      </c>
      <c r="E48" s="32">
        <f>SUM(E41:E47)</f>
        <v>566908</v>
      </c>
      <c r="F48" s="32">
        <f>SUM(F41:F47)</f>
        <v>626163</v>
      </c>
      <c r="G48" s="32">
        <f t="shared" ref="G48:K48" si="5">SUM(G41:G47)</f>
        <v>458708</v>
      </c>
      <c r="H48" s="32">
        <f t="shared" si="5"/>
        <v>476486</v>
      </c>
      <c r="I48" s="32">
        <f t="shared" si="5"/>
        <v>491284</v>
      </c>
      <c r="J48" s="32">
        <f t="shared" si="5"/>
        <v>516914</v>
      </c>
      <c r="K48" s="32">
        <f t="shared" si="5"/>
        <v>533578</v>
      </c>
    </row>
    <row r="49" spans="1:11" s="7" customFormat="1" ht="11" thickBot="1">
      <c r="A49" s="30" t="s">
        <v>35</v>
      </c>
      <c r="B49" s="34"/>
      <c r="C49" s="45">
        <v>50617</v>
      </c>
      <c r="D49" s="45">
        <v>50825</v>
      </c>
      <c r="E49" s="45">
        <v>51709</v>
      </c>
      <c r="F49" s="45">
        <v>52161</v>
      </c>
      <c r="G49" s="126">
        <v>54976</v>
      </c>
      <c r="H49" s="84">
        <v>55582</v>
      </c>
      <c r="I49" s="84">
        <v>57846</v>
      </c>
      <c r="J49" s="84">
        <v>61219</v>
      </c>
      <c r="K49" s="84">
        <v>63422</v>
      </c>
    </row>
    <row r="50" spans="1:11" s="7" customFormat="1" ht="11" thickBot="1">
      <c r="A50" s="30" t="s">
        <v>89</v>
      </c>
      <c r="B50" s="34"/>
      <c r="C50" s="86">
        <f>C49+C48+C38</f>
        <v>2462719</v>
      </c>
      <c r="D50" s="86">
        <f>D49+D48+D38</f>
        <v>2236935</v>
      </c>
      <c r="E50" s="86">
        <f>E49+E48+E38</f>
        <v>1917348</v>
      </c>
      <c r="F50" s="86">
        <f>F49+F48+F38</f>
        <v>1741361</v>
      </c>
      <c r="G50" s="86">
        <f t="shared" ref="G50:K50" si="6">G49+G48+G38</f>
        <v>1490457</v>
      </c>
      <c r="H50" s="86">
        <f t="shared" si="6"/>
        <v>1428230</v>
      </c>
      <c r="I50" s="86">
        <f t="shared" si="6"/>
        <v>1403080</v>
      </c>
      <c r="J50" s="86">
        <f t="shared" si="6"/>
        <v>1243624</v>
      </c>
      <c r="K50" s="86">
        <f t="shared" si="6"/>
        <v>1297967</v>
      </c>
    </row>
    <row r="51" spans="1:11" ht="15" thickTop="1">
      <c r="C51" s="4"/>
      <c r="D51" s="4"/>
      <c r="E51" s="4"/>
      <c r="F51" s="4"/>
    </row>
  </sheetData>
  <mergeCells count="2">
    <mergeCell ref="A2:K2"/>
    <mergeCell ref="D4:K4"/>
  </mergeCells>
  <conditionalFormatting sqref="A6:B21 G24:K24 G38:K38 G48:K48 G50:K50 A23:B30 A32:B50 G32:K32 G13 G25:G26 G39:G40 H13:K15 H17:K21 H33:K37 H49:K49 H23:K23 H25:K30 H39:K47 F32:F50 F23:F30 F6:F21">
    <cfRule type="expression" dxfId="129" priority="33">
      <formula>IF(COUNTA($A6)=0,0,MOD(SUBTOTAL(103,$A$6:$A6),2)=1)</formula>
    </cfRule>
  </conditionalFormatting>
  <conditionalFormatting sqref="G6:G7">
    <cfRule type="expression" dxfId="128" priority="31">
      <formula>IF(COUNTA($A6)=0,0,MOD(SUBTOTAL(103,$A$6:$A6),2)=1)</formula>
    </cfRule>
  </conditionalFormatting>
  <conditionalFormatting sqref="H6:K11">
    <cfRule type="expression" dxfId="127" priority="30">
      <formula>IF(COUNTA($A6)=0,0,MOD(SUBTOTAL(103,$A$6:$A6),2)=1)</formula>
    </cfRule>
  </conditionalFormatting>
  <conditionalFormatting sqref="G12:K12">
    <cfRule type="expression" dxfId="126" priority="29">
      <formula>IF(COUNTA($A12)=0,0,MOD(SUBTOTAL(103,$A$6:$A12),2)=1)</formula>
    </cfRule>
  </conditionalFormatting>
  <conditionalFormatting sqref="G16:K16">
    <cfRule type="expression" dxfId="125" priority="27">
      <formula>IF(COUNTA($A16)=0,0,MOD(SUBTOTAL(103,$A$6:$A16),2)=1)</formula>
    </cfRule>
  </conditionalFormatting>
  <conditionalFormatting sqref="G8:G11 G23">
    <cfRule type="expression" dxfId="124" priority="20">
      <formula>IF(COUNTA($A8)=0,0,MOD(SUBTOTAL(103,$A$5:$A8),2)=1)</formula>
    </cfRule>
  </conditionalFormatting>
  <conditionalFormatting sqref="G14:G15">
    <cfRule type="expression" dxfId="123" priority="19">
      <formula>IF(COUNTA($A14)=0,0,MOD(SUBTOTAL(103,$A$5:$A14),2)=1)</formula>
    </cfRule>
  </conditionalFormatting>
  <conditionalFormatting sqref="G17:G21">
    <cfRule type="expression" dxfId="122" priority="18">
      <formula>IF(COUNTA($A17)=0,0,MOD(SUBTOTAL(103,$A$5:$A17),2)=1)</formula>
    </cfRule>
  </conditionalFormatting>
  <conditionalFormatting sqref="G27:G30">
    <cfRule type="expression" dxfId="121" priority="17">
      <formula>IF(COUNTA($A27)=0,0,MOD(SUBTOTAL(103,$A$5:$A27),2)=1)</formula>
    </cfRule>
  </conditionalFormatting>
  <conditionalFormatting sqref="G33:G37">
    <cfRule type="expression" dxfId="120" priority="16">
      <formula>IF(COUNTA($A33)=0,0,MOD(SUBTOTAL(103,$A$5:$A33),2)=1)</formula>
    </cfRule>
  </conditionalFormatting>
  <conditionalFormatting sqref="G41:G44">
    <cfRule type="expression" dxfId="119" priority="15">
      <formula>IF(COUNTA($A41)=0,0,MOD(SUBTOTAL(103,$A$6:$A41),2)=1)</formula>
    </cfRule>
  </conditionalFormatting>
  <conditionalFormatting sqref="G45:G47">
    <cfRule type="expression" dxfId="118" priority="14">
      <formula>IF(COUNTA($A45)=0,0,MOD(SUBTOTAL(103,$A$5:$A45),2)=1)</formula>
    </cfRule>
  </conditionalFormatting>
  <conditionalFormatting sqref="G49">
    <cfRule type="expression" dxfId="117" priority="13">
      <formula>IF(COUNTA($A49)=0,0,MOD(SUBTOTAL(103,$A$5:$A49),2)=1)</formula>
    </cfRule>
  </conditionalFormatting>
  <conditionalFormatting sqref="A22:B22 F22">
    <cfRule type="expression" dxfId="116" priority="12">
      <formula>IF(COUNTA($A22)=0,0,MOD(SUBTOTAL(103,$A$6:$A22),2)=1)</formula>
    </cfRule>
  </conditionalFormatting>
  <conditionalFormatting sqref="H22:K22">
    <cfRule type="expression" dxfId="115" priority="11">
      <formula>IF(COUNTA($A22)=0,0,MOD(SUBTOTAL(103,$A$6:$A22),2)=1)</formula>
    </cfRule>
  </conditionalFormatting>
  <conditionalFormatting sqref="G22">
    <cfRule type="expression" dxfId="114" priority="10">
      <formula>IF(COUNTA($A22)=0,0,MOD(SUBTOTAL(103,$A$5:$A22),2)=1)</formula>
    </cfRule>
  </conditionalFormatting>
  <conditionalFormatting sqref="A31:B31 F31">
    <cfRule type="expression" dxfId="113" priority="9">
      <formula>IF(COUNTA($A31)=0,0,MOD(SUBTOTAL(103,$A$6:$A31),2)=1)</formula>
    </cfRule>
  </conditionalFormatting>
  <conditionalFormatting sqref="H31:K31">
    <cfRule type="expression" dxfId="112" priority="8">
      <formula>IF(COUNTA($A31)=0,0,MOD(SUBTOTAL(103,$A$6:$A31),2)=1)</formula>
    </cfRule>
  </conditionalFormatting>
  <conditionalFormatting sqref="G31">
    <cfRule type="expression" dxfId="111" priority="7">
      <formula>IF(COUNTA($A31)=0,0,MOD(SUBTOTAL(103,$A$5:$A31),2)=1)</formula>
    </cfRule>
  </conditionalFormatting>
  <conditionalFormatting sqref="E6:E21 E23:E30 E32:E50">
    <cfRule type="expression" dxfId="110" priority="5">
      <formula>IF(COUNTA($A6)=0,0,MOD(SUBTOTAL(103,$A$6:$A6),2)=1)</formula>
    </cfRule>
  </conditionalFormatting>
  <conditionalFormatting sqref="C22:E22">
    <cfRule type="expression" dxfId="109" priority="4">
      <formula>IF(COUNTA($A22)=0,0,MOD(SUBTOTAL(103,$A$6:$A22),2)=1)</formula>
    </cfRule>
  </conditionalFormatting>
  <conditionalFormatting sqref="C31:E31">
    <cfRule type="expression" dxfId="108" priority="3">
      <formula>IF(COUNTA($A31)=0,0,MOD(SUBTOTAL(103,$A$6:$A31),2)=1)</formula>
    </cfRule>
  </conditionalFormatting>
  <conditionalFormatting sqref="D6:D21 D23:D30 D32:D50">
    <cfRule type="expression" dxfId="107" priority="2">
      <formula>IF(COUNTA($A6)=0,0,MOD(SUBTOTAL(103,$A$6:$A6),2)=1)</formula>
    </cfRule>
  </conditionalFormatting>
  <conditionalFormatting sqref="C6:C21 C23:C30 C32:C50">
    <cfRule type="expression" dxfId="106" priority="1">
      <formula>IF(COUNTA($A6)=0,0,MOD(SUBTOTAL(103,$A$6:$A6),2)=1)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
  <sheetViews>
    <sheetView zoomScaleNormal="100" workbookViewId="0"/>
  </sheetViews>
  <sheetFormatPr defaultRowHeight="14.5"/>
  <cols>
    <col min="1" max="1" width="55.54296875" style="9" customWidth="1"/>
    <col min="2" max="2" width="1.81640625" style="43" customWidth="1"/>
    <col min="3" max="3" width="11.1796875" style="43" bestFit="1" customWidth="1"/>
    <col min="4" max="5" width="9.36328125" style="43" bestFit="1" customWidth="1"/>
    <col min="6" max="6" width="9.36328125" bestFit="1" customWidth="1"/>
    <col min="7" max="7" width="11.1796875" style="43" bestFit="1" customWidth="1"/>
    <col min="8" max="8" width="9.36328125" bestFit="1" customWidth="1"/>
    <col min="9" max="9" width="9.36328125" style="43" bestFit="1" customWidth="1"/>
    <col min="10" max="10" width="9.36328125" bestFit="1" customWidth="1"/>
    <col min="11" max="11" width="1.81640625" style="43" customWidth="1"/>
    <col min="12" max="12" width="9.36328125" bestFit="1" customWidth="1"/>
    <col min="13" max="14" width="1.81640625" style="42" customWidth="1"/>
    <col min="15" max="15" width="10.1796875" customWidth="1"/>
    <col min="17" max="17" width="11.54296875" style="43" customWidth="1"/>
  </cols>
  <sheetData>
    <row r="1" spans="1:17">
      <c r="B1" s="10"/>
      <c r="C1" s="10"/>
      <c r="D1" s="10"/>
      <c r="E1" s="10"/>
      <c r="F1" s="3"/>
      <c r="G1" s="3"/>
      <c r="H1" s="3"/>
      <c r="I1" s="3"/>
      <c r="J1" s="3"/>
      <c r="K1" s="3"/>
      <c r="M1"/>
      <c r="N1"/>
      <c r="Q1" s="10"/>
    </row>
    <row r="2" spans="1:17" ht="43.5" customHeight="1">
      <c r="A2" s="214" t="s">
        <v>143</v>
      </c>
      <c r="B2" s="214"/>
      <c r="C2" s="214"/>
      <c r="D2" s="214"/>
      <c r="E2" s="214"/>
      <c r="F2" s="214"/>
      <c r="G2" s="214"/>
      <c r="H2" s="214"/>
      <c r="I2" s="214"/>
      <c r="J2" s="214"/>
      <c r="K2" s="214"/>
      <c r="L2" s="214"/>
      <c r="M2" s="214"/>
      <c r="N2" s="214"/>
      <c r="O2" s="214"/>
      <c r="Q2"/>
    </row>
    <row r="3" spans="1:17" ht="10.5" customHeight="1">
      <c r="A3" s="176"/>
      <c r="B3" s="176"/>
      <c r="C3" s="176"/>
      <c r="D3" s="176"/>
      <c r="E3" s="176"/>
      <c r="F3" s="176"/>
      <c r="G3" s="176"/>
      <c r="H3" s="176"/>
      <c r="I3" s="176"/>
      <c r="J3" s="176"/>
      <c r="K3" s="176"/>
      <c r="M3"/>
      <c r="N3"/>
      <c r="Q3" s="176"/>
    </row>
    <row r="4" spans="1:17" s="7" customFormat="1" ht="15.75" customHeight="1" thickBot="1">
      <c r="A4" s="8"/>
      <c r="B4" s="92"/>
      <c r="C4" s="216" t="s">
        <v>36</v>
      </c>
      <c r="D4" s="216"/>
      <c r="E4" s="216"/>
      <c r="F4" s="216"/>
      <c r="G4" s="216"/>
      <c r="H4" s="216"/>
      <c r="I4" s="216"/>
      <c r="J4" s="216"/>
      <c r="K4" s="216"/>
      <c r="L4" s="216"/>
      <c r="M4" s="93"/>
      <c r="N4" s="94"/>
      <c r="O4" s="117" t="s">
        <v>37</v>
      </c>
    </row>
    <row r="5" spans="1:17" s="7" customFormat="1" ht="53" thickBot="1">
      <c r="A5" s="95"/>
      <c r="B5" s="96"/>
      <c r="C5" s="152" t="s">
        <v>216</v>
      </c>
      <c r="D5" s="152" t="s">
        <v>203</v>
      </c>
      <c r="E5" s="152" t="s">
        <v>157</v>
      </c>
      <c r="F5" s="152" t="s">
        <v>108</v>
      </c>
      <c r="G5" s="152" t="s">
        <v>128</v>
      </c>
      <c r="H5" s="152" t="s">
        <v>133</v>
      </c>
      <c r="I5" s="152" t="s">
        <v>130</v>
      </c>
      <c r="J5" s="152" t="s">
        <v>111</v>
      </c>
      <c r="K5" s="153"/>
      <c r="L5" s="152" t="s">
        <v>123</v>
      </c>
      <c r="M5" s="93"/>
      <c r="N5" s="94"/>
      <c r="O5" s="151" t="s">
        <v>38</v>
      </c>
      <c r="Q5" s="152" t="s">
        <v>204</v>
      </c>
    </row>
    <row r="6" spans="1:17" s="91" customFormat="1" ht="11.5">
      <c r="A6" s="51" t="s">
        <v>39</v>
      </c>
      <c r="B6" s="52"/>
      <c r="C6" s="97">
        <v>30599</v>
      </c>
      <c r="D6" s="97">
        <v>29000</v>
      </c>
      <c r="E6" s="97">
        <v>27464</v>
      </c>
      <c r="F6" s="97">
        <v>24973</v>
      </c>
      <c r="G6" s="135">
        <v>22172</v>
      </c>
      <c r="H6" s="97">
        <v>20126</v>
      </c>
      <c r="I6" s="135">
        <v>17861</v>
      </c>
      <c r="J6" s="97">
        <v>16181</v>
      </c>
      <c r="K6" s="52"/>
      <c r="L6" s="138">
        <v>8755</v>
      </c>
      <c r="M6" s="98"/>
      <c r="N6" s="99"/>
      <c r="O6" s="97">
        <v>6836</v>
      </c>
      <c r="Q6" s="97">
        <f>SUM(D6:G6)</f>
        <v>103609</v>
      </c>
    </row>
    <row r="7" spans="1:17" s="91" customFormat="1" ht="12" thickBot="1">
      <c r="A7" s="51" t="s">
        <v>40</v>
      </c>
      <c r="B7" s="52"/>
      <c r="C7" s="67">
        <v>841</v>
      </c>
      <c r="D7" s="67">
        <v>1136</v>
      </c>
      <c r="E7" s="67">
        <v>549</v>
      </c>
      <c r="F7" s="67">
        <v>513</v>
      </c>
      <c r="G7" s="136">
        <v>295</v>
      </c>
      <c r="H7" s="67">
        <v>244</v>
      </c>
      <c r="I7" s="136">
        <v>200</v>
      </c>
      <c r="J7" s="67">
        <v>104</v>
      </c>
      <c r="K7" s="52"/>
      <c r="L7" s="139">
        <v>71</v>
      </c>
      <c r="M7" s="98"/>
      <c r="N7" s="99"/>
      <c r="O7" s="66">
        <v>34</v>
      </c>
      <c r="Q7" s="67">
        <f>SUM(D7:G7)</f>
        <v>2493</v>
      </c>
    </row>
    <row r="8" spans="1:17" s="91" customFormat="1" ht="12" thickBot="1">
      <c r="A8" s="53" t="s">
        <v>41</v>
      </c>
      <c r="B8" s="52"/>
      <c r="C8" s="68">
        <f t="shared" ref="C8:D8" si="0">C6-C7</f>
        <v>29758</v>
      </c>
      <c r="D8" s="68">
        <f t="shared" si="0"/>
        <v>27864</v>
      </c>
      <c r="E8" s="68">
        <f t="shared" ref="E8:J8" si="1">E6-E7</f>
        <v>26915</v>
      </c>
      <c r="F8" s="68">
        <f t="shared" si="1"/>
        <v>24460</v>
      </c>
      <c r="G8" s="68">
        <f t="shared" si="1"/>
        <v>21877</v>
      </c>
      <c r="H8" s="68">
        <f t="shared" si="1"/>
        <v>19882</v>
      </c>
      <c r="I8" s="68">
        <f t="shared" si="1"/>
        <v>17661</v>
      </c>
      <c r="J8" s="68">
        <f t="shared" si="1"/>
        <v>16077</v>
      </c>
      <c r="K8" s="52"/>
      <c r="L8" s="68">
        <f>L6-L7</f>
        <v>8684</v>
      </c>
      <c r="M8" s="98"/>
      <c r="N8" s="99"/>
      <c r="O8" s="68">
        <f>O6-O7</f>
        <v>6802</v>
      </c>
      <c r="Q8" s="68">
        <f t="shared" ref="Q8" si="2">Q6-Q7</f>
        <v>101116</v>
      </c>
    </row>
    <row r="9" spans="1:17" s="91" customFormat="1" ht="11.5">
      <c r="A9" s="51" t="s">
        <v>42</v>
      </c>
      <c r="B9" s="52"/>
      <c r="C9" s="64"/>
      <c r="D9" s="64"/>
      <c r="E9" s="64"/>
      <c r="F9" s="64"/>
      <c r="G9" s="64"/>
      <c r="H9" s="64"/>
      <c r="I9" s="64"/>
      <c r="J9" s="64"/>
      <c r="K9" s="52"/>
      <c r="L9" s="101"/>
      <c r="M9" s="98"/>
      <c r="N9" s="99"/>
      <c r="O9" s="90"/>
      <c r="Q9" s="64"/>
    </row>
    <row r="10" spans="1:17" s="91" customFormat="1" ht="11.5">
      <c r="A10" s="53" t="s">
        <v>43</v>
      </c>
      <c r="B10" s="52"/>
      <c r="C10" s="67">
        <v>22687</v>
      </c>
      <c r="D10" s="67">
        <v>19919</v>
      </c>
      <c r="E10" s="67">
        <v>18980</v>
      </c>
      <c r="F10" s="67">
        <v>18866</v>
      </c>
      <c r="G10" s="136">
        <v>15389</v>
      </c>
      <c r="H10" s="67">
        <v>17650</v>
      </c>
      <c r="I10" s="136">
        <v>14231</v>
      </c>
      <c r="J10" s="67">
        <v>20017</v>
      </c>
      <c r="K10" s="52"/>
      <c r="L10" s="140">
        <v>8667</v>
      </c>
      <c r="M10" s="98"/>
      <c r="N10" s="99"/>
      <c r="O10" s="67">
        <v>4344</v>
      </c>
      <c r="Q10" s="67">
        <f>SUM(D10:G10)</f>
        <v>73154</v>
      </c>
    </row>
    <row r="11" spans="1:17" s="91" customFormat="1" ht="11.5">
      <c r="A11" s="53" t="s">
        <v>44</v>
      </c>
      <c r="B11" s="52"/>
      <c r="C11" s="67">
        <v>4592</v>
      </c>
      <c r="D11" s="67">
        <v>3979</v>
      </c>
      <c r="E11" s="67">
        <v>3878</v>
      </c>
      <c r="F11" s="67">
        <v>3842</v>
      </c>
      <c r="G11" s="136">
        <v>4103</v>
      </c>
      <c r="H11" s="67">
        <v>4248</v>
      </c>
      <c r="I11" s="136">
        <v>4072</v>
      </c>
      <c r="J11" s="67">
        <v>3738</v>
      </c>
      <c r="K11" s="52"/>
      <c r="L11" s="140">
        <v>71363</v>
      </c>
      <c r="M11" s="98"/>
      <c r="N11" s="99"/>
      <c r="O11" s="67">
        <v>0</v>
      </c>
      <c r="Q11" s="67">
        <f t="shared" ref="Q11:Q12" si="3">SUM(D11:G11)</f>
        <v>15802</v>
      </c>
    </row>
    <row r="12" spans="1:17" s="91" customFormat="1" ht="11.5">
      <c r="A12" s="53" t="s">
        <v>45</v>
      </c>
      <c r="B12" s="52"/>
      <c r="C12" s="67">
        <v>18751</v>
      </c>
      <c r="D12" s="67">
        <v>17957</v>
      </c>
      <c r="E12" s="67">
        <v>16828</v>
      </c>
      <c r="F12" s="67">
        <v>15575</v>
      </c>
      <c r="G12" s="136">
        <v>14080</v>
      </c>
      <c r="H12" s="67">
        <v>12493</v>
      </c>
      <c r="I12" s="136">
        <v>11683</v>
      </c>
      <c r="J12" s="67">
        <v>11714</v>
      </c>
      <c r="K12" s="52"/>
      <c r="L12" s="140">
        <v>7115</v>
      </c>
      <c r="M12" s="98"/>
      <c r="N12" s="99"/>
      <c r="O12" s="67">
        <v>2584</v>
      </c>
      <c r="Q12" s="67">
        <f t="shared" si="3"/>
        <v>64440</v>
      </c>
    </row>
    <row r="13" spans="1:17" s="91" customFormat="1" ht="12" thickBot="1">
      <c r="A13" s="53" t="s">
        <v>101</v>
      </c>
      <c r="B13" s="52"/>
      <c r="C13" s="67">
        <v>765</v>
      </c>
      <c r="D13" s="67">
        <v>218</v>
      </c>
      <c r="E13" s="67">
        <v>386</v>
      </c>
      <c r="F13" s="67">
        <v>1707</v>
      </c>
      <c r="G13" s="136">
        <v>687</v>
      </c>
      <c r="H13" s="67">
        <v>-84</v>
      </c>
      <c r="I13" s="136">
        <v>1462</v>
      </c>
      <c r="J13" s="67">
        <v>76</v>
      </c>
      <c r="K13" s="52"/>
      <c r="L13" s="139">
        <v>521</v>
      </c>
      <c r="M13" s="98"/>
      <c r="N13" s="99"/>
      <c r="O13" s="66">
        <v>530</v>
      </c>
      <c r="Q13" s="67">
        <f>SUM(D13:G13)</f>
        <v>2998</v>
      </c>
    </row>
    <row r="14" spans="1:17" s="91" customFormat="1" ht="12" thickBot="1">
      <c r="A14" s="54" t="s">
        <v>46</v>
      </c>
      <c r="B14" s="52"/>
      <c r="C14" s="68">
        <f t="shared" ref="C14:D14" si="4">SUM(C10:C13)</f>
        <v>46795</v>
      </c>
      <c r="D14" s="68">
        <f t="shared" si="4"/>
        <v>42073</v>
      </c>
      <c r="E14" s="68">
        <f t="shared" ref="E14:J14" si="5">SUM(E10:E13)</f>
        <v>40072</v>
      </c>
      <c r="F14" s="68">
        <f t="shared" si="5"/>
        <v>39990</v>
      </c>
      <c r="G14" s="68">
        <f t="shared" si="5"/>
        <v>34259</v>
      </c>
      <c r="H14" s="68">
        <f t="shared" si="5"/>
        <v>34307</v>
      </c>
      <c r="I14" s="68">
        <f t="shared" si="5"/>
        <v>31448</v>
      </c>
      <c r="J14" s="68">
        <f t="shared" si="5"/>
        <v>35545</v>
      </c>
      <c r="K14" s="52"/>
      <c r="L14" s="68">
        <f>SUM(L10:L13)</f>
        <v>87666</v>
      </c>
      <c r="M14" s="98"/>
      <c r="N14" s="99"/>
      <c r="O14" s="68">
        <f>SUM(O10:O13)</f>
        <v>7458</v>
      </c>
      <c r="Q14" s="68">
        <f>SUM(Q10:Q13)</f>
        <v>156394</v>
      </c>
    </row>
    <row r="15" spans="1:17" s="91" customFormat="1" ht="12" thickBot="1">
      <c r="A15" s="54" t="s">
        <v>90</v>
      </c>
      <c r="B15" s="52"/>
      <c r="C15" s="66">
        <f>C8-C14</f>
        <v>-17037</v>
      </c>
      <c r="D15" s="66">
        <f>D8-D14</f>
        <v>-14209</v>
      </c>
      <c r="E15" s="66">
        <f t="shared" ref="E15:J15" si="6">E8-E14</f>
        <v>-13157</v>
      </c>
      <c r="F15" s="66">
        <f t="shared" si="6"/>
        <v>-15530</v>
      </c>
      <c r="G15" s="66">
        <f t="shared" si="6"/>
        <v>-12382</v>
      </c>
      <c r="H15" s="66">
        <f t="shared" si="6"/>
        <v>-14425</v>
      </c>
      <c r="I15" s="66">
        <f t="shared" si="6"/>
        <v>-13787</v>
      </c>
      <c r="J15" s="66">
        <f t="shared" si="6"/>
        <v>-19468</v>
      </c>
      <c r="K15" s="52"/>
      <c r="L15" s="100">
        <f>L8-L14</f>
        <v>-78982</v>
      </c>
      <c r="M15" s="98"/>
      <c r="N15" s="99"/>
      <c r="O15" s="100">
        <f>O8-O14</f>
        <v>-656</v>
      </c>
      <c r="Q15" s="66">
        <f>Q8-Q14</f>
        <v>-55278</v>
      </c>
    </row>
    <row r="16" spans="1:17" s="91" customFormat="1" ht="11.5">
      <c r="A16" s="51" t="s">
        <v>47</v>
      </c>
      <c r="B16" s="52"/>
      <c r="C16" s="64"/>
      <c r="D16" s="64"/>
      <c r="E16" s="64"/>
      <c r="F16" s="64"/>
      <c r="G16" s="64"/>
      <c r="H16" s="64"/>
      <c r="I16" s="64"/>
      <c r="J16" s="64"/>
      <c r="K16" s="52"/>
      <c r="L16" s="101"/>
      <c r="M16" s="98"/>
      <c r="N16" s="99"/>
      <c r="O16" s="90"/>
      <c r="Q16" s="64"/>
    </row>
    <row r="17" spans="1:17" s="91" customFormat="1" ht="11.5">
      <c r="A17" s="53" t="s">
        <v>115</v>
      </c>
      <c r="B17" s="52"/>
      <c r="C17" s="67">
        <v>24232</v>
      </c>
      <c r="D17" s="67">
        <v>6171</v>
      </c>
      <c r="E17" s="67">
        <v>16540</v>
      </c>
      <c r="F17" s="67">
        <v>-3662</v>
      </c>
      <c r="G17" s="136">
        <v>14607</v>
      </c>
      <c r="H17" s="67">
        <v>-23026</v>
      </c>
      <c r="I17" s="136">
        <v>-18138</v>
      </c>
      <c r="J17" s="67">
        <v>-3539</v>
      </c>
      <c r="K17" s="52"/>
      <c r="L17" s="140">
        <v>4269</v>
      </c>
      <c r="M17" s="98"/>
      <c r="N17" s="99"/>
      <c r="O17" s="67">
        <v>11500</v>
      </c>
      <c r="Q17" s="67">
        <f>SUM(D17:G17)</f>
        <v>33656</v>
      </c>
    </row>
    <row r="18" spans="1:17" s="91" customFormat="1" ht="11.5">
      <c r="A18" s="53" t="s">
        <v>48</v>
      </c>
      <c r="B18" s="52"/>
      <c r="C18" s="67">
        <v>-16098</v>
      </c>
      <c r="D18" s="67">
        <v>-13781</v>
      </c>
      <c r="E18" s="67">
        <v>-12330</v>
      </c>
      <c r="F18" s="67">
        <v>-12267</v>
      </c>
      <c r="G18" s="136">
        <v>-8987</v>
      </c>
      <c r="H18" s="67">
        <v>-8380</v>
      </c>
      <c r="I18" s="136">
        <v>-7499</v>
      </c>
      <c r="J18" s="67">
        <v>-5788</v>
      </c>
      <c r="K18" s="52"/>
      <c r="L18" s="140">
        <v>-3534</v>
      </c>
      <c r="M18" s="98"/>
      <c r="N18" s="99"/>
      <c r="O18" s="67">
        <v>-3623</v>
      </c>
      <c r="Q18" s="67">
        <f t="shared" ref="Q18:Q20" si="7">SUM(D18:G18)</f>
        <v>-47365</v>
      </c>
    </row>
    <row r="19" spans="1:17" s="91" customFormat="1" ht="11.5">
      <c r="A19" s="53" t="s">
        <v>49</v>
      </c>
      <c r="B19" s="52"/>
      <c r="C19" s="67">
        <v>1092</v>
      </c>
      <c r="D19" s="67">
        <v>941</v>
      </c>
      <c r="E19" s="67">
        <v>-54</v>
      </c>
      <c r="F19" s="67">
        <v>266</v>
      </c>
      <c r="G19" s="136">
        <v>-2145</v>
      </c>
      <c r="H19" s="67">
        <v>554</v>
      </c>
      <c r="I19" s="136">
        <v>987</v>
      </c>
      <c r="J19" s="67">
        <v>222</v>
      </c>
      <c r="K19" s="52"/>
      <c r="L19" s="140">
        <v>153</v>
      </c>
      <c r="M19" s="98"/>
      <c r="N19" s="99"/>
      <c r="O19" s="67">
        <v>-277</v>
      </c>
      <c r="Q19" s="67">
        <f t="shared" si="7"/>
        <v>-992</v>
      </c>
    </row>
    <row r="20" spans="1:17" s="91" customFormat="1" ht="12" thickBot="1">
      <c r="A20" s="53" t="s">
        <v>112</v>
      </c>
      <c r="B20" s="52"/>
      <c r="C20" s="67">
        <v>0</v>
      </c>
      <c r="D20" s="67">
        <v>0</v>
      </c>
      <c r="E20" s="67">
        <v>0</v>
      </c>
      <c r="F20" s="67">
        <v>0</v>
      </c>
      <c r="G20" s="67">
        <v>0</v>
      </c>
      <c r="H20" s="67">
        <v>0</v>
      </c>
      <c r="I20" s="67">
        <v>0</v>
      </c>
      <c r="J20" s="67">
        <v>1264</v>
      </c>
      <c r="K20" s="52"/>
      <c r="L20" s="62">
        <v>0</v>
      </c>
      <c r="M20" s="98"/>
      <c r="N20" s="99"/>
      <c r="O20" s="67">
        <v>0</v>
      </c>
      <c r="Q20" s="67">
        <f t="shared" si="7"/>
        <v>0</v>
      </c>
    </row>
    <row r="21" spans="1:17" s="91" customFormat="1" ht="12" thickBot="1">
      <c r="A21" s="54" t="s">
        <v>50</v>
      </c>
      <c r="B21" s="52"/>
      <c r="C21" s="68">
        <f t="shared" ref="C21:D21" si="8">SUM(C17:C20)</f>
        <v>9226</v>
      </c>
      <c r="D21" s="68">
        <f t="shared" si="8"/>
        <v>-6669</v>
      </c>
      <c r="E21" s="68">
        <f t="shared" ref="E21:J21" si="9">SUM(E17:E20)</f>
        <v>4156</v>
      </c>
      <c r="F21" s="68">
        <f t="shared" si="9"/>
        <v>-15663</v>
      </c>
      <c r="G21" s="68">
        <f t="shared" si="9"/>
        <v>3475</v>
      </c>
      <c r="H21" s="68">
        <f t="shared" si="9"/>
        <v>-30852</v>
      </c>
      <c r="I21" s="68">
        <f t="shared" si="9"/>
        <v>-24650</v>
      </c>
      <c r="J21" s="68">
        <f t="shared" si="9"/>
        <v>-7841</v>
      </c>
      <c r="K21" s="52"/>
      <c r="L21" s="68">
        <f>SUM(L17:L20)</f>
        <v>888</v>
      </c>
      <c r="M21" s="98"/>
      <c r="N21" s="99"/>
      <c r="O21" s="68">
        <f>SUM(O17:O20)</f>
        <v>7600</v>
      </c>
      <c r="Q21" s="68">
        <f>SUM(Q17:Q20)</f>
        <v>-14701</v>
      </c>
    </row>
    <row r="22" spans="1:17" s="91" customFormat="1" ht="11.5">
      <c r="A22" s="51" t="s">
        <v>51</v>
      </c>
      <c r="B22" s="52"/>
      <c r="C22" s="67">
        <f>C15+C21</f>
        <v>-7811</v>
      </c>
      <c r="D22" s="67">
        <f>D15+D21</f>
        <v>-20878</v>
      </c>
      <c r="E22" s="67">
        <f t="shared" ref="E22:J22" si="10">E15+E21</f>
        <v>-9001</v>
      </c>
      <c r="F22" s="67">
        <f t="shared" si="10"/>
        <v>-31193</v>
      </c>
      <c r="G22" s="67">
        <f t="shared" si="10"/>
        <v>-8907</v>
      </c>
      <c r="H22" s="67">
        <f t="shared" si="10"/>
        <v>-45277</v>
      </c>
      <c r="I22" s="67">
        <f t="shared" si="10"/>
        <v>-38437</v>
      </c>
      <c r="J22" s="67">
        <f t="shared" si="10"/>
        <v>-27309</v>
      </c>
      <c r="K22" s="52"/>
      <c r="L22" s="62">
        <f>L15+L21</f>
        <v>-78094</v>
      </c>
      <c r="M22" s="98"/>
      <c r="N22" s="99"/>
      <c r="O22" s="102">
        <v>6944</v>
      </c>
      <c r="Q22" s="67">
        <f>Q15+Q21</f>
        <v>-69979</v>
      </c>
    </row>
    <row r="23" spans="1:17" s="91" customFormat="1" ht="12" thickBot="1">
      <c r="A23" s="53" t="s">
        <v>129</v>
      </c>
      <c r="B23" s="52"/>
      <c r="C23" s="66">
        <v>-3166</v>
      </c>
      <c r="D23" s="66">
        <v>-5657</v>
      </c>
      <c r="E23" s="66">
        <v>-92</v>
      </c>
      <c r="F23" s="66">
        <v>6144</v>
      </c>
      <c r="G23" s="137">
        <v>-722</v>
      </c>
      <c r="H23" s="66">
        <v>-2059</v>
      </c>
      <c r="I23" s="137">
        <v>3455</v>
      </c>
      <c r="J23" s="66">
        <v>442</v>
      </c>
      <c r="K23" s="52"/>
      <c r="L23" s="139">
        <v>987</v>
      </c>
      <c r="M23" s="98"/>
      <c r="N23" s="99"/>
      <c r="O23" s="66">
        <v>767</v>
      </c>
      <c r="Q23" s="66">
        <f>SUM(D23:G23)</f>
        <v>-327</v>
      </c>
    </row>
    <row r="24" spans="1:17" s="91" customFormat="1" ht="12" thickBot="1">
      <c r="A24" s="51" t="s">
        <v>52</v>
      </c>
      <c r="B24" s="52"/>
      <c r="C24" s="67">
        <f t="shared" ref="C24:D24" si="11">C22-C23</f>
        <v>-4645</v>
      </c>
      <c r="D24" s="67">
        <f t="shared" si="11"/>
        <v>-15221</v>
      </c>
      <c r="E24" s="67">
        <f t="shared" ref="E24:J24" si="12">E22-E23</f>
        <v>-8909</v>
      </c>
      <c r="F24" s="67">
        <f t="shared" si="12"/>
        <v>-37337</v>
      </c>
      <c r="G24" s="67">
        <f t="shared" si="12"/>
        <v>-8185</v>
      </c>
      <c r="H24" s="67">
        <f t="shared" si="12"/>
        <v>-43218</v>
      </c>
      <c r="I24" s="67">
        <f t="shared" si="12"/>
        <v>-41892</v>
      </c>
      <c r="J24" s="67">
        <f t="shared" si="12"/>
        <v>-27751</v>
      </c>
      <c r="K24" s="52"/>
      <c r="L24" s="62">
        <f>L22-L23</f>
        <v>-79081</v>
      </c>
      <c r="M24" s="98"/>
      <c r="N24" s="99"/>
      <c r="O24" s="103">
        <v>6177</v>
      </c>
      <c r="Q24" s="67">
        <f t="shared" ref="Q24" si="13">Q22-Q23</f>
        <v>-69652</v>
      </c>
    </row>
    <row r="25" spans="1:17" s="91" customFormat="1" ht="12.5" thickTop="1" thickBot="1">
      <c r="A25" s="53" t="s">
        <v>53</v>
      </c>
      <c r="B25" s="52"/>
      <c r="C25" s="66">
        <v>-208</v>
      </c>
      <c r="D25" s="66">
        <v>-884</v>
      </c>
      <c r="E25" s="66">
        <v>-452</v>
      </c>
      <c r="F25" s="66">
        <v>-2815</v>
      </c>
      <c r="G25" s="137">
        <v>-606</v>
      </c>
      <c r="H25" s="66">
        <v>-3504</v>
      </c>
      <c r="I25" s="137">
        <v>-3373</v>
      </c>
      <c r="J25" s="66">
        <v>-2203</v>
      </c>
      <c r="K25" s="52"/>
      <c r="L25" s="139">
        <v>-771</v>
      </c>
      <c r="M25" s="98"/>
      <c r="N25" s="99"/>
      <c r="O25" s="104"/>
      <c r="Q25" s="66">
        <f>SUM(D25:G25)</f>
        <v>-4757</v>
      </c>
    </row>
    <row r="26" spans="1:17" s="91" customFormat="1" ht="11.5">
      <c r="A26" s="51" t="s">
        <v>91</v>
      </c>
      <c r="B26" s="52"/>
      <c r="C26" s="67">
        <f t="shared" ref="C26:D26" si="14">C24-C25</f>
        <v>-4437</v>
      </c>
      <c r="D26" s="67">
        <f t="shared" si="14"/>
        <v>-14337</v>
      </c>
      <c r="E26" s="67">
        <f t="shared" ref="E26:J26" si="15">E24-E25</f>
        <v>-8457</v>
      </c>
      <c r="F26" s="67">
        <f t="shared" si="15"/>
        <v>-34522</v>
      </c>
      <c r="G26" s="67">
        <f t="shared" si="15"/>
        <v>-7579</v>
      </c>
      <c r="H26" s="67">
        <f t="shared" si="15"/>
        <v>-39714</v>
      </c>
      <c r="I26" s="67">
        <f t="shared" si="15"/>
        <v>-38519</v>
      </c>
      <c r="J26" s="67">
        <f t="shared" si="15"/>
        <v>-25548</v>
      </c>
      <c r="K26" s="99"/>
      <c r="L26" s="67">
        <f>L24-L25</f>
        <v>-78310</v>
      </c>
      <c r="M26" s="98"/>
      <c r="N26" s="99"/>
      <c r="O26" s="64"/>
      <c r="Q26" s="67">
        <f>Q24-Q25</f>
        <v>-64895</v>
      </c>
    </row>
    <row r="27" spans="1:17" s="91" customFormat="1" ht="12" thickBot="1">
      <c r="A27" s="51" t="s">
        <v>93</v>
      </c>
      <c r="B27" s="52"/>
      <c r="C27" s="66">
        <v>0</v>
      </c>
      <c r="D27" s="66">
        <v>0</v>
      </c>
      <c r="E27" s="66">
        <v>0</v>
      </c>
      <c r="F27" s="66">
        <v>0</v>
      </c>
      <c r="G27" s="137">
        <v>-31391</v>
      </c>
      <c r="H27" s="66">
        <v>0</v>
      </c>
      <c r="I27" s="66">
        <v>0</v>
      </c>
      <c r="J27" s="66">
        <v>0</v>
      </c>
      <c r="K27" s="52"/>
      <c r="L27" s="66">
        <v>0</v>
      </c>
      <c r="M27" s="98"/>
      <c r="N27" s="99"/>
      <c r="O27" s="64"/>
      <c r="Q27" s="66">
        <f>SUM(D27:G27)</f>
        <v>-31391</v>
      </c>
    </row>
    <row r="28" spans="1:17" s="91" customFormat="1" ht="12" thickBot="1">
      <c r="A28" s="51" t="s">
        <v>92</v>
      </c>
      <c r="B28" s="52"/>
      <c r="C28" s="103">
        <f t="shared" ref="C28:D28" si="16">SUM(C26:C27)</f>
        <v>-4437</v>
      </c>
      <c r="D28" s="103">
        <f t="shared" si="16"/>
        <v>-14337</v>
      </c>
      <c r="E28" s="103">
        <f t="shared" ref="E28:J28" si="17">SUM(E26:E27)</f>
        <v>-8457</v>
      </c>
      <c r="F28" s="103">
        <f t="shared" si="17"/>
        <v>-34522</v>
      </c>
      <c r="G28" s="103">
        <f t="shared" si="17"/>
        <v>-38970</v>
      </c>
      <c r="H28" s="103">
        <f t="shared" si="17"/>
        <v>-39714</v>
      </c>
      <c r="I28" s="103">
        <f t="shared" si="17"/>
        <v>-38519</v>
      </c>
      <c r="J28" s="103">
        <f t="shared" si="17"/>
        <v>-25548</v>
      </c>
      <c r="K28" s="52"/>
      <c r="L28" s="103">
        <f>SUM(L26:L27)</f>
        <v>-78310</v>
      </c>
      <c r="M28" s="98"/>
      <c r="N28" s="99"/>
      <c r="O28" s="64"/>
      <c r="Q28" s="103">
        <f t="shared" ref="Q28" si="18">SUM(Q26:Q27)</f>
        <v>-96286</v>
      </c>
    </row>
    <row r="29" spans="1:17" ht="15.5" thickTop="1" thickBot="1">
      <c r="C29" s="67"/>
      <c r="D29" s="67"/>
      <c r="O29" s="2"/>
    </row>
    <row r="30" spans="1:17" s="91" customFormat="1" ht="54" thickBot="1">
      <c r="A30" s="204" t="s">
        <v>210</v>
      </c>
      <c r="B30" s="204"/>
      <c r="C30" s="108" t="s">
        <v>217</v>
      </c>
      <c r="D30" s="108" t="s">
        <v>205</v>
      </c>
      <c r="E30" s="108" t="s">
        <v>158</v>
      </c>
      <c r="F30" s="108" t="s">
        <v>109</v>
      </c>
      <c r="G30" s="108" t="s">
        <v>122</v>
      </c>
      <c r="H30" s="108" t="s">
        <v>114</v>
      </c>
      <c r="I30" s="108" t="s">
        <v>131</v>
      </c>
      <c r="J30" s="108" t="s">
        <v>110</v>
      </c>
      <c r="K30" s="107"/>
      <c r="L30" s="108" t="s">
        <v>123</v>
      </c>
      <c r="M30" s="205"/>
      <c r="N30" s="43"/>
      <c r="O30"/>
      <c r="P30"/>
      <c r="Q30" s="43"/>
    </row>
    <row r="31" spans="1:17" s="91" customFormat="1">
      <c r="A31" s="206"/>
      <c r="B31" s="207"/>
      <c r="C31" s="146"/>
      <c r="D31" s="146"/>
      <c r="E31" s="146"/>
      <c r="F31" s="146"/>
      <c r="G31" s="146"/>
      <c r="H31" s="146"/>
      <c r="I31" s="146"/>
      <c r="J31" s="146"/>
      <c r="K31" s="207"/>
      <c r="L31" s="208"/>
      <c r="M31" s="209"/>
      <c r="N31" s="43"/>
      <c r="O31"/>
      <c r="P31"/>
      <c r="Q31" s="43"/>
    </row>
    <row r="32" spans="1:17" s="91" customFormat="1">
      <c r="A32" s="210" t="s">
        <v>96</v>
      </c>
      <c r="B32" s="207"/>
      <c r="C32" s="146"/>
      <c r="D32" s="146"/>
      <c r="E32" s="146"/>
      <c r="F32" s="146"/>
      <c r="G32" s="146"/>
      <c r="H32" s="146"/>
      <c r="I32" s="146"/>
      <c r="J32" s="146"/>
      <c r="K32" s="207"/>
      <c r="L32" s="208"/>
      <c r="M32" s="209"/>
      <c r="N32" s="43"/>
      <c r="O32"/>
      <c r="P32"/>
      <c r="Q32" s="43"/>
    </row>
    <row r="33" spans="1:17" s="91" customFormat="1">
      <c r="A33" s="211" t="s">
        <v>55</v>
      </c>
      <c r="B33" s="212"/>
      <c r="C33" s="212">
        <f>SUM(C28:$C28)*1000/C35</f>
        <v>-4.8173295488494694E-2</v>
      </c>
      <c r="D33" s="212">
        <f>SUM(D28:$G28)*1000/D35</f>
        <v>-1.3545506217187024</v>
      </c>
      <c r="E33" s="212">
        <f>SUM(E28:$G28)*1000/E35</f>
        <v>-1.2052731926586597</v>
      </c>
      <c r="F33" s="212">
        <f>SUM(F28:$G28)*1000/F35</f>
        <v>-1.146028894174745</v>
      </c>
      <c r="G33" s="212">
        <f>G28*1000/G35</f>
        <v>-0.65518144227566244</v>
      </c>
      <c r="H33" s="212">
        <f>SUM(H28:$L28)*1000/H35</f>
        <v>-3.1166623876765085</v>
      </c>
      <c r="I33" s="212">
        <f>SUM(I28:$L28)*1000/I35</f>
        <v>-2.4369191270860076</v>
      </c>
      <c r="J33" s="212">
        <f>SUM(J28:$L28)*1000/J35</f>
        <v>-1.7776294394522894</v>
      </c>
      <c r="K33" s="207"/>
      <c r="L33" s="212">
        <f>L28*1000/L35</f>
        <v>-1.3403508771929824</v>
      </c>
      <c r="M33" s="209"/>
      <c r="N33" s="43"/>
      <c r="O33"/>
      <c r="P33"/>
      <c r="Q33" s="43"/>
    </row>
    <row r="34" spans="1:17" s="91" customFormat="1">
      <c r="A34" s="210" t="s">
        <v>95</v>
      </c>
      <c r="B34" s="207"/>
      <c r="C34" s="146"/>
      <c r="D34" s="146"/>
      <c r="E34" s="146"/>
      <c r="F34" s="146"/>
      <c r="G34" s="146"/>
      <c r="H34" s="146"/>
      <c r="I34" s="146"/>
      <c r="J34" s="146"/>
      <c r="K34" s="207"/>
      <c r="L34" s="208"/>
      <c r="M34" s="209"/>
      <c r="N34" s="43"/>
      <c r="O34"/>
      <c r="P34"/>
      <c r="Q34" s="43"/>
    </row>
    <row r="35" spans="1:17" s="91" customFormat="1">
      <c r="A35" s="211" t="s">
        <v>55</v>
      </c>
      <c r="B35" s="207"/>
      <c r="C35" s="136">
        <v>92104971.333333343</v>
      </c>
      <c r="D35" s="136">
        <v>71083353</v>
      </c>
      <c r="E35" s="136">
        <v>67992054</v>
      </c>
      <c r="F35" s="136">
        <v>64127528</v>
      </c>
      <c r="G35" s="136">
        <v>59479706.666666664</v>
      </c>
      <c r="H35" s="136">
        <v>58425000</v>
      </c>
      <c r="I35" s="136">
        <v>58425000</v>
      </c>
      <c r="J35" s="136">
        <v>58425000</v>
      </c>
      <c r="K35" s="207"/>
      <c r="L35" s="140">
        <v>58425000</v>
      </c>
      <c r="M35" s="209"/>
      <c r="N35" s="43"/>
      <c r="O35"/>
      <c r="P35"/>
      <c r="Q35" s="43"/>
    </row>
  </sheetData>
  <mergeCells count="2">
    <mergeCell ref="A2:O2"/>
    <mergeCell ref="C4:L4"/>
  </mergeCells>
  <conditionalFormatting sqref="L8:O9 M6:O7 L14:O16 M10:O13 L20:O22 M17:O19 L24:O24 M23:O23 M25:O25 G14:G16 G20:G22 G24 G26 I14:I16 I20:I22 I24 A6:B28 L26:O28 G28 I26:I28 H6:H28 J6:K28 E6:F28 Q6:Q28 C6:D29">
    <cfRule type="expression" dxfId="105" priority="34" stopIfTrue="1">
      <formula>IF(COUNTA($A6)=0,0,MOD(SUBTOTAL(103,$A$6:$A6),2)=1)</formula>
    </cfRule>
  </conditionalFormatting>
  <conditionalFormatting sqref="G8:G9">
    <cfRule type="expression" dxfId="104" priority="30" stopIfTrue="1">
      <formula>IF(COUNTA($A8)=0,0,MOD(SUBTOTAL(103,$A$6:$A8),2)=1)</formula>
    </cfRule>
  </conditionalFormatting>
  <conditionalFormatting sqref="I8:I9">
    <cfRule type="expression" dxfId="103" priority="29" stopIfTrue="1">
      <formula>IF(COUNTA($A8)=0,0,MOD(SUBTOTAL(103,$A$6:$A8),2)=1)</formula>
    </cfRule>
  </conditionalFormatting>
  <conditionalFormatting sqref="G6:G7">
    <cfRule type="expression" dxfId="102" priority="28" stopIfTrue="1">
      <formula>IF(COUNTA($A6)=0,0,MOD(SUBTOTAL(103,$A$6:$A6),2)=1)</formula>
    </cfRule>
  </conditionalFormatting>
  <conditionalFormatting sqref="G10:G13">
    <cfRule type="expression" dxfId="101" priority="27" stopIfTrue="1">
      <formula>IF(COUNTA($A10)=0,0,MOD(SUBTOTAL(103,$A$6:$A10),2)=1)</formula>
    </cfRule>
  </conditionalFormatting>
  <conditionalFormatting sqref="G17:G19">
    <cfRule type="expression" dxfId="100" priority="26" stopIfTrue="1">
      <formula>IF(COUNTA($A17)=0,0,MOD(SUBTOTAL(103,$A$6:$A17),2)=1)</formula>
    </cfRule>
  </conditionalFormatting>
  <conditionalFormatting sqref="G23">
    <cfRule type="expression" dxfId="99" priority="25" stopIfTrue="1">
      <formula>IF(COUNTA($A23)=0,0,MOD(SUBTOTAL(103,$A$6:$A23),2)=1)</formula>
    </cfRule>
  </conditionalFormatting>
  <conditionalFormatting sqref="G25">
    <cfRule type="expression" dxfId="98" priority="24" stopIfTrue="1">
      <formula>IF(COUNTA($A25)=0,0,MOD(SUBTOTAL(103,$A$6:$A25),2)=1)</formula>
    </cfRule>
  </conditionalFormatting>
  <conditionalFormatting sqref="G27">
    <cfRule type="expression" dxfId="97" priority="23" stopIfTrue="1">
      <formula>IF(COUNTA($A27)=0,0,MOD(SUBTOTAL(103,$A$6:$A27),2)=1)</formula>
    </cfRule>
  </conditionalFormatting>
  <conditionalFormatting sqref="L6:L7">
    <cfRule type="expression" dxfId="96" priority="22" stopIfTrue="1">
      <formula>IF(COUNTA($A6)=0,0,MOD(SUBTOTAL(103,$A$6:$A6),2)=1)</formula>
    </cfRule>
  </conditionalFormatting>
  <conditionalFormatting sqref="L10:L13">
    <cfRule type="expression" dxfId="95" priority="21" stopIfTrue="1">
      <formula>IF(COUNTA($A10)=0,0,MOD(SUBTOTAL(103,$A$6:$A10),2)=1)</formula>
    </cfRule>
  </conditionalFormatting>
  <conditionalFormatting sqref="L17:L19">
    <cfRule type="expression" dxfId="94" priority="20" stopIfTrue="1">
      <formula>IF(COUNTA($A17)=0,0,MOD(SUBTOTAL(103,$A$6:$A17),2)=1)</formula>
    </cfRule>
  </conditionalFormatting>
  <conditionalFormatting sqref="L23">
    <cfRule type="expression" dxfId="93" priority="19" stopIfTrue="1">
      <formula>IF(COUNTA($A23)=0,0,MOD(SUBTOTAL(103,$A$6:$A23),2)=1)</formula>
    </cfRule>
  </conditionalFormatting>
  <conditionalFormatting sqref="L25">
    <cfRule type="expression" dxfId="92" priority="18" stopIfTrue="1">
      <formula>IF(COUNTA($A25)=0,0,MOD(SUBTOTAL(103,$A$6:$A25),2)=1)</formula>
    </cfRule>
  </conditionalFormatting>
  <conditionalFormatting sqref="I6:I7">
    <cfRule type="expression" dxfId="91" priority="17" stopIfTrue="1">
      <formula>IF(COUNTA($A6)=0,0,MOD(SUBTOTAL(103,$A$6:$A6),2)=1)</formula>
    </cfRule>
  </conditionalFormatting>
  <conditionalFormatting sqref="I10:I11">
    <cfRule type="expression" dxfId="90" priority="16" stopIfTrue="1">
      <formula>IF(COUNTA($A10)=0,0,MOD(SUBTOTAL(103,$A$6:$A10),2)=1)</formula>
    </cfRule>
  </conditionalFormatting>
  <conditionalFormatting sqref="I12:I13">
    <cfRule type="expression" dxfId="89" priority="15" stopIfTrue="1">
      <formula>IF(COUNTA($A12)=0,0,MOD(SUBTOTAL(103,$A$6:$A12),2)=1)</formula>
    </cfRule>
  </conditionalFormatting>
  <conditionalFormatting sqref="I17:I19">
    <cfRule type="expression" dxfId="88" priority="14" stopIfTrue="1">
      <formula>IF(COUNTA($A17)=0,0,MOD(SUBTOTAL(103,$A$6:$A17),2)=1)</formula>
    </cfRule>
  </conditionalFormatting>
  <conditionalFormatting sqref="I23">
    <cfRule type="expression" dxfId="87" priority="13" stopIfTrue="1">
      <formula>IF(COUNTA($A23)=0,0,MOD(SUBTOTAL(103,$A$6:$A23),2)=1)</formula>
    </cfRule>
  </conditionalFormatting>
  <conditionalFormatting sqref="I25">
    <cfRule type="expression" dxfId="86" priority="12" stopIfTrue="1">
      <formula>IF(COUNTA($A25)=0,0,MOD(SUBTOTAL(103,$A$6:$A25),2)=1)</formula>
    </cfRule>
  </conditionalFormatting>
  <conditionalFormatting sqref="M33 A34:B35 A33 I31:I32 F31:G32 L31:M32 A31:B32 I34:I35 F34:G35 G33 L34:M35">
    <cfRule type="expression" dxfId="85" priority="8" stopIfTrue="1">
      <formula>IF(COUNTA($A31)=0,0,MOD(SUBTOTAL(103,$A$6:$A31),2)=1)</formula>
    </cfRule>
  </conditionalFormatting>
  <conditionalFormatting sqref="H31:H32 H34:H35">
    <cfRule type="expression" dxfId="84" priority="7" stopIfTrue="1">
      <formula>IF(COUNTA($A31)=0,0,MOD(SUBTOTAL(103,$A$6:$A31),2)=1)</formula>
    </cfRule>
  </conditionalFormatting>
  <conditionalFormatting sqref="J31:K35 H33:I33">
    <cfRule type="expression" dxfId="83" priority="6" stopIfTrue="1">
      <formula>IF(COUNTA($A31)=0,0,MOD(SUBTOTAL(103,$A$6:$A31),2)=1)</formula>
    </cfRule>
  </conditionalFormatting>
  <conditionalFormatting sqref="L33">
    <cfRule type="expression" dxfId="82" priority="5" stopIfTrue="1">
      <formula>IF(COUNTA($A33)=0,0,MOD(SUBTOTAL(103,$A$6:$A33),2)=1)</formula>
    </cfRule>
  </conditionalFormatting>
  <conditionalFormatting sqref="B33 E31:E32 E34:E35">
    <cfRule type="expression" dxfId="81" priority="4" stopIfTrue="1">
      <formula>IF(COUNTA($A31)=0,0,MOD(SUBTOTAL(103,$A$6:$A31),2)=1)</formula>
    </cfRule>
  </conditionalFormatting>
  <conditionalFormatting sqref="D34:D35 D31:D32">
    <cfRule type="expression" dxfId="80" priority="3" stopIfTrue="1">
      <formula>IF(COUNTA($A31)=0,0,MOD(SUBTOTAL(103,$A$6:$A31),2)=1)</formula>
    </cfRule>
  </conditionalFormatting>
  <conditionalFormatting sqref="C33:F33">
    <cfRule type="expression" dxfId="79" priority="2" stopIfTrue="1">
      <formula>IF(COUNTA($A33)=0,0,MOD(SUBTOTAL(103,$A$6:$A33),2)=1)</formula>
    </cfRule>
  </conditionalFormatting>
  <conditionalFormatting sqref="C34:C35 C31:C32">
    <cfRule type="expression" dxfId="78" priority="1" stopIfTrue="1">
      <formula>IF(COUNTA($A31)=0,0,MOD(SUBTOTAL(103,$A$6:$A31),2)=1)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O54"/>
  <sheetViews>
    <sheetView workbookViewId="0"/>
  </sheetViews>
  <sheetFormatPr defaultColWidth="9.1796875" defaultRowHeight="14.5"/>
  <cols>
    <col min="1" max="1" width="66.1796875" style="9" bestFit="1" customWidth="1"/>
    <col min="2" max="2" width="1.81640625" style="43" customWidth="1"/>
    <col min="3" max="3" width="8.08984375" style="1" bestFit="1" customWidth="1"/>
    <col min="4" max="4" width="8.08984375" style="43" bestFit="1" customWidth="1"/>
    <col min="5" max="5" width="8.1796875" style="43" bestFit="1" customWidth="1"/>
    <col min="6" max="7" width="8.08984375" style="1" bestFit="1" customWidth="1"/>
    <col min="8" max="8" width="9.08984375" style="1" bestFit="1" customWidth="1"/>
    <col min="9" max="9" width="9.36328125" style="1" bestFit="1" customWidth="1"/>
    <col min="10" max="10" width="8.6328125" style="1" bestFit="1" customWidth="1"/>
    <col min="11" max="11" width="1.81640625" style="43" customWidth="1"/>
    <col min="12" max="12" width="10" style="1" customWidth="1"/>
    <col min="13" max="14" width="1.81640625" style="43" customWidth="1"/>
    <col min="15" max="15" width="10.1796875" style="1" customWidth="1"/>
    <col min="16" max="16384" width="9.1796875" style="1"/>
  </cols>
  <sheetData>
    <row r="2" spans="1:15" ht="44.15" customHeight="1">
      <c r="A2" s="214" t="s">
        <v>152</v>
      </c>
      <c r="B2" s="214"/>
      <c r="C2" s="214"/>
      <c r="D2" s="214"/>
      <c r="E2" s="214"/>
      <c r="F2" s="214"/>
      <c r="G2" s="214"/>
      <c r="H2" s="214"/>
      <c r="I2" s="214"/>
      <c r="J2" s="214"/>
      <c r="K2" s="214"/>
      <c r="L2" s="214"/>
      <c r="M2" s="214"/>
      <c r="N2" s="214"/>
      <c r="O2" s="214"/>
    </row>
    <row r="3" spans="1:15" ht="12.65" customHeight="1">
      <c r="A3" s="176"/>
      <c r="B3" s="176"/>
      <c r="C3" s="176"/>
      <c r="D3" s="176"/>
      <c r="E3" s="176"/>
      <c r="F3" s="176"/>
      <c r="G3" s="176"/>
      <c r="H3" s="176"/>
      <c r="I3" s="176"/>
      <c r="J3" s="176"/>
      <c r="K3" s="176"/>
      <c r="L3" s="176"/>
      <c r="M3" s="176"/>
      <c r="N3" s="176"/>
      <c r="O3" s="176"/>
    </row>
    <row r="4" spans="1:15" s="105" customFormat="1" ht="15" customHeight="1" thickBot="1">
      <c r="A4" s="8"/>
      <c r="B4" s="92"/>
      <c r="C4" s="92"/>
      <c r="D4" s="216" t="s">
        <v>36</v>
      </c>
      <c r="E4" s="216"/>
      <c r="F4" s="216"/>
      <c r="G4" s="216"/>
      <c r="H4" s="216"/>
      <c r="I4" s="216"/>
      <c r="J4" s="216"/>
      <c r="K4" s="216"/>
      <c r="L4" s="216"/>
      <c r="M4" s="106"/>
      <c r="N4" s="92"/>
      <c r="O4" s="117" t="s">
        <v>56</v>
      </c>
    </row>
    <row r="5" spans="1:15" s="105" customFormat="1" ht="63.5" thickBot="1">
      <c r="A5" s="8"/>
      <c r="B5" s="92"/>
      <c r="C5" s="149" t="s">
        <v>217</v>
      </c>
      <c r="D5" s="149" t="s">
        <v>205</v>
      </c>
      <c r="E5" s="149" t="s">
        <v>158</v>
      </c>
      <c r="F5" s="149" t="s">
        <v>109</v>
      </c>
      <c r="G5" s="149" t="s">
        <v>122</v>
      </c>
      <c r="H5" s="149" t="s">
        <v>114</v>
      </c>
      <c r="I5" s="149" t="s">
        <v>131</v>
      </c>
      <c r="J5" s="149" t="s">
        <v>110</v>
      </c>
      <c r="K5" s="150"/>
      <c r="L5" s="149" t="s">
        <v>123</v>
      </c>
      <c r="M5" s="106"/>
      <c r="N5" s="92"/>
      <c r="O5" s="151" t="s">
        <v>57</v>
      </c>
    </row>
    <row r="6" spans="1:15" s="47" customFormat="1" ht="11.5">
      <c r="A6" s="48" t="s">
        <v>58</v>
      </c>
      <c r="B6" s="49"/>
      <c r="C6" s="144"/>
      <c r="D6" s="73"/>
      <c r="E6" s="73"/>
      <c r="F6" s="73"/>
      <c r="G6" s="144"/>
      <c r="H6" s="144"/>
      <c r="I6" s="144"/>
      <c r="J6" s="144"/>
      <c r="K6" s="49"/>
      <c r="L6" s="73"/>
      <c r="M6" s="74"/>
      <c r="N6" s="50"/>
      <c r="O6" s="61"/>
    </row>
    <row r="7" spans="1:15" s="47" customFormat="1" ht="11.5">
      <c r="A7" s="51" t="s">
        <v>52</v>
      </c>
      <c r="B7" s="52"/>
      <c r="C7" s="145">
        <v>-4645</v>
      </c>
      <c r="D7" s="63">
        <v>-69652</v>
      </c>
      <c r="E7" s="63">
        <v>-54431</v>
      </c>
      <c r="F7" s="63">
        <v>-45522</v>
      </c>
      <c r="G7" s="145">
        <v>-8185</v>
      </c>
      <c r="H7" s="145">
        <v>-191942</v>
      </c>
      <c r="I7" s="145">
        <v>-148724</v>
      </c>
      <c r="J7" s="63">
        <v>-106831.65806737238</v>
      </c>
      <c r="K7" s="52"/>
      <c r="L7" s="145">
        <v>-79081</v>
      </c>
      <c r="M7" s="75"/>
      <c r="N7" s="50"/>
      <c r="O7" s="72">
        <v>6177</v>
      </c>
    </row>
    <row r="8" spans="1:15" s="47" customFormat="1" ht="11.5">
      <c r="A8" s="51" t="s">
        <v>136</v>
      </c>
      <c r="B8" s="52"/>
      <c r="C8" s="64"/>
      <c r="D8" s="64"/>
      <c r="E8" s="64"/>
      <c r="F8" s="64"/>
      <c r="G8" s="64"/>
      <c r="H8" s="64"/>
      <c r="I8" s="64"/>
      <c r="J8" s="64"/>
      <c r="K8" s="52"/>
      <c r="L8" s="64"/>
      <c r="M8" s="75"/>
      <c r="N8" s="50"/>
      <c r="O8" s="67"/>
    </row>
    <row r="9" spans="1:15" s="47" customFormat="1" ht="11.5">
      <c r="A9" s="53" t="s">
        <v>45</v>
      </c>
      <c r="B9" s="52"/>
      <c r="C9" s="146">
        <v>18751</v>
      </c>
      <c r="D9" s="64">
        <v>64440</v>
      </c>
      <c r="E9" s="64">
        <v>46483</v>
      </c>
      <c r="F9" s="64">
        <v>29655</v>
      </c>
      <c r="G9" s="146">
        <v>14080</v>
      </c>
      <c r="H9" s="64">
        <v>43005</v>
      </c>
      <c r="I9" s="146">
        <v>30512</v>
      </c>
      <c r="J9" s="64">
        <v>18829</v>
      </c>
      <c r="K9" s="52"/>
      <c r="L9" s="146">
        <v>7115</v>
      </c>
      <c r="M9" s="75"/>
      <c r="N9" s="50"/>
      <c r="O9" s="67">
        <v>2584</v>
      </c>
    </row>
    <row r="10" spans="1:15" s="47" customFormat="1" ht="11.5">
      <c r="A10" s="53" t="s">
        <v>103</v>
      </c>
      <c r="B10" s="52"/>
      <c r="C10" s="146">
        <v>367</v>
      </c>
      <c r="D10" s="64">
        <v>1380</v>
      </c>
      <c r="E10" s="64">
        <v>1019</v>
      </c>
      <c r="F10" s="64">
        <v>649</v>
      </c>
      <c r="G10" s="146">
        <v>317</v>
      </c>
      <c r="H10" s="64">
        <v>1279</v>
      </c>
      <c r="I10" s="146">
        <v>1157</v>
      </c>
      <c r="J10" s="64">
        <v>803</v>
      </c>
      <c r="K10" s="52"/>
      <c r="L10" s="146">
        <v>177</v>
      </c>
      <c r="M10" s="75"/>
      <c r="N10" s="76"/>
      <c r="O10" s="67">
        <v>213</v>
      </c>
    </row>
    <row r="11" spans="1:15" s="47" customFormat="1" ht="11.5">
      <c r="A11" s="53" t="s">
        <v>102</v>
      </c>
      <c r="B11" s="52"/>
      <c r="C11" s="146">
        <v>765</v>
      </c>
      <c r="D11" s="64">
        <v>2998</v>
      </c>
      <c r="E11" s="64">
        <v>2780</v>
      </c>
      <c r="F11" s="64">
        <v>2394</v>
      </c>
      <c r="G11" s="146">
        <v>687</v>
      </c>
      <c r="H11" s="64">
        <v>1975</v>
      </c>
      <c r="I11" s="146">
        <v>2059</v>
      </c>
      <c r="J11" s="64">
        <v>597</v>
      </c>
      <c r="K11" s="52"/>
      <c r="L11" s="146">
        <v>521</v>
      </c>
      <c r="M11" s="75"/>
      <c r="N11" s="50"/>
      <c r="O11" s="67">
        <v>530</v>
      </c>
    </row>
    <row r="12" spans="1:15" s="47" customFormat="1" ht="11.5">
      <c r="A12" s="53" t="s">
        <v>206</v>
      </c>
      <c r="B12" s="52"/>
      <c r="C12" s="146">
        <v>-24232</v>
      </c>
      <c r="D12" s="64">
        <v>-33656.120811099987</v>
      </c>
      <c r="E12" s="64">
        <v>-27485</v>
      </c>
      <c r="F12" s="64">
        <v>-10945</v>
      </c>
      <c r="G12" s="146">
        <v>-14607</v>
      </c>
      <c r="H12" s="64">
        <v>40434</v>
      </c>
      <c r="I12" s="146">
        <v>17408</v>
      </c>
      <c r="J12" s="64">
        <v>-730</v>
      </c>
      <c r="K12" s="52"/>
      <c r="L12" s="146">
        <v>-4269</v>
      </c>
      <c r="M12" s="75"/>
      <c r="N12" s="50"/>
      <c r="O12" s="67">
        <v>-11500</v>
      </c>
    </row>
    <row r="13" spans="1:15" s="47" customFormat="1" ht="11.5">
      <c r="A13" s="53" t="s">
        <v>59</v>
      </c>
      <c r="B13" s="52"/>
      <c r="C13" s="146">
        <v>1106</v>
      </c>
      <c r="D13" s="64">
        <v>1922.819</v>
      </c>
      <c r="E13" s="64">
        <v>1029</v>
      </c>
      <c r="F13" s="64">
        <v>514</v>
      </c>
      <c r="G13" s="146">
        <v>135</v>
      </c>
      <c r="H13" s="64">
        <v>192</v>
      </c>
      <c r="I13" s="146">
        <v>80</v>
      </c>
      <c r="J13" s="64">
        <v>28.225180048435277</v>
      </c>
      <c r="K13" s="52"/>
      <c r="L13" s="146">
        <v>10</v>
      </c>
      <c r="M13" s="75"/>
      <c r="N13" s="50"/>
      <c r="O13" s="67">
        <v>280</v>
      </c>
    </row>
    <row r="14" spans="1:15" s="47" customFormat="1" ht="11.5">
      <c r="A14" s="53" t="s">
        <v>60</v>
      </c>
      <c r="B14" s="52"/>
      <c r="C14" s="146">
        <v>98</v>
      </c>
      <c r="D14" s="64">
        <v>682</v>
      </c>
      <c r="E14" s="64">
        <v>265</v>
      </c>
      <c r="F14" s="64">
        <v>2</v>
      </c>
      <c r="G14" s="146">
        <v>-45</v>
      </c>
      <c r="H14" s="64">
        <v>323</v>
      </c>
      <c r="I14" s="146">
        <v>238</v>
      </c>
      <c r="J14" s="64">
        <v>167</v>
      </c>
      <c r="K14" s="52"/>
      <c r="L14" s="146">
        <v>53</v>
      </c>
      <c r="M14" s="75"/>
      <c r="N14" s="76"/>
      <c r="O14" s="67">
        <v>26</v>
      </c>
    </row>
    <row r="15" spans="1:15" s="47" customFormat="1" ht="11.5">
      <c r="A15" s="53" t="s">
        <v>44</v>
      </c>
      <c r="B15" s="52"/>
      <c r="C15" s="146">
        <v>4592</v>
      </c>
      <c r="D15" s="64">
        <v>15802</v>
      </c>
      <c r="E15" s="64">
        <v>11823</v>
      </c>
      <c r="F15" s="64">
        <v>7945</v>
      </c>
      <c r="G15" s="146">
        <v>4103</v>
      </c>
      <c r="H15" s="64">
        <v>83421</v>
      </c>
      <c r="I15" s="146">
        <v>79173</v>
      </c>
      <c r="J15" s="64">
        <v>75101</v>
      </c>
      <c r="K15" s="52"/>
      <c r="L15" s="146">
        <v>71363</v>
      </c>
      <c r="M15" s="75"/>
      <c r="N15" s="76"/>
      <c r="O15" s="67">
        <v>0</v>
      </c>
    </row>
    <row r="16" spans="1:15" s="47" customFormat="1" ht="11.5">
      <c r="A16" s="53" t="s">
        <v>61</v>
      </c>
      <c r="B16" s="52"/>
      <c r="C16" s="146">
        <v>-3986</v>
      </c>
      <c r="D16" s="64">
        <v>-3350.2710000000015</v>
      </c>
      <c r="E16" s="64">
        <v>2170</v>
      </c>
      <c r="F16" s="64">
        <v>3452.5889999999999</v>
      </c>
      <c r="G16" s="146">
        <v>-1908.7020000000002</v>
      </c>
      <c r="H16" s="64">
        <v>-962.11499999999296</v>
      </c>
      <c r="I16" s="146">
        <v>2123.3350000000023</v>
      </c>
      <c r="J16" s="64">
        <v>-336</v>
      </c>
      <c r="K16" s="52"/>
      <c r="L16" s="146">
        <v>441</v>
      </c>
      <c r="M16" s="75"/>
      <c r="N16" s="76"/>
      <c r="O16" s="67">
        <v>339</v>
      </c>
    </row>
    <row r="17" spans="1:15" s="47" customFormat="1" ht="11.5">
      <c r="A17" s="53" t="s">
        <v>112</v>
      </c>
      <c r="B17" s="52"/>
      <c r="C17" s="64">
        <v>0</v>
      </c>
      <c r="D17" s="64">
        <v>0</v>
      </c>
      <c r="E17" s="64">
        <v>0</v>
      </c>
      <c r="F17" s="64">
        <v>0</v>
      </c>
      <c r="G17" s="64">
        <v>0</v>
      </c>
      <c r="H17" s="64">
        <v>-1264</v>
      </c>
      <c r="I17" s="146">
        <v>-1264</v>
      </c>
      <c r="J17" s="64">
        <v>-1264.46711267606</v>
      </c>
      <c r="K17" s="52"/>
      <c r="L17" s="64">
        <v>0</v>
      </c>
      <c r="M17" s="75"/>
      <c r="N17" s="76"/>
      <c r="O17" s="67">
        <v>0</v>
      </c>
    </row>
    <row r="18" spans="1:15" s="47" customFormat="1" ht="11.5">
      <c r="A18" s="53" t="s">
        <v>62</v>
      </c>
      <c r="B18" s="52"/>
      <c r="C18" s="64"/>
      <c r="D18" s="64"/>
      <c r="E18" s="64"/>
      <c r="F18" s="64"/>
      <c r="G18" s="64"/>
      <c r="H18" s="64"/>
      <c r="I18" s="64"/>
      <c r="J18" s="64"/>
      <c r="K18" s="52"/>
      <c r="L18" s="64"/>
      <c r="M18" s="75"/>
      <c r="N18" s="76"/>
      <c r="O18" s="64"/>
    </row>
    <row r="19" spans="1:15" s="47" customFormat="1" ht="11.5">
      <c r="A19" s="54" t="s">
        <v>5</v>
      </c>
      <c r="B19" s="52"/>
      <c r="C19" s="146">
        <v>-1707</v>
      </c>
      <c r="D19" s="64">
        <v>-1961.4680299999982</v>
      </c>
      <c r="E19" s="64">
        <v>-768</v>
      </c>
      <c r="F19" s="64">
        <v>295.65072999999848</v>
      </c>
      <c r="G19" s="146">
        <v>-150.96818000000076</v>
      </c>
      <c r="H19" s="64">
        <v>-53</v>
      </c>
      <c r="I19" s="146">
        <v>2463</v>
      </c>
      <c r="J19" s="64">
        <v>3024</v>
      </c>
      <c r="K19" s="52"/>
      <c r="L19" s="146">
        <v>-404</v>
      </c>
      <c r="M19" s="75"/>
      <c r="N19" s="50"/>
      <c r="O19" s="67">
        <v>-682</v>
      </c>
    </row>
    <row r="20" spans="1:15" s="47" customFormat="1" ht="11.5">
      <c r="A20" s="54" t="s">
        <v>63</v>
      </c>
      <c r="B20" s="52"/>
      <c r="C20" s="146">
        <v>1563</v>
      </c>
      <c r="D20" s="64">
        <v>-6484.7400300000008</v>
      </c>
      <c r="E20" s="64">
        <v>-3990</v>
      </c>
      <c r="F20" s="64">
        <v>-530.73309999999628</v>
      </c>
      <c r="G20" s="146">
        <v>-1878.1504999999961</v>
      </c>
      <c r="H20" s="64">
        <v>-5911</v>
      </c>
      <c r="I20" s="146">
        <v>-739.92500000000018</v>
      </c>
      <c r="J20" s="64">
        <v>164</v>
      </c>
      <c r="K20" s="52"/>
      <c r="L20" s="146">
        <v>-1464</v>
      </c>
      <c r="M20" s="75"/>
      <c r="N20" s="50"/>
      <c r="O20" s="67">
        <v>935</v>
      </c>
    </row>
    <row r="21" spans="1:15" s="47" customFormat="1" ht="11.5">
      <c r="A21" s="54" t="s">
        <v>64</v>
      </c>
      <c r="B21" s="52"/>
      <c r="C21" s="146">
        <v>-1309</v>
      </c>
      <c r="D21" s="64">
        <v>7201.3037349033757</v>
      </c>
      <c r="E21" s="64">
        <v>3903</v>
      </c>
      <c r="F21" s="64">
        <v>3620.4702602740003</v>
      </c>
      <c r="G21" s="146">
        <v>4084.0715686320827</v>
      </c>
      <c r="H21" s="64">
        <v>-15316</v>
      </c>
      <c r="I21" s="146">
        <v>-16198.928137723931</v>
      </c>
      <c r="J21" s="64">
        <v>-18018.400000000001</v>
      </c>
      <c r="K21" s="52"/>
      <c r="L21" s="146">
        <v>-23432</v>
      </c>
      <c r="M21" s="75"/>
      <c r="N21" s="50"/>
      <c r="O21" s="67">
        <v>-4605</v>
      </c>
    </row>
    <row r="22" spans="1:15" s="47" customFormat="1" ht="12" thickBot="1">
      <c r="A22" s="54" t="s">
        <v>21</v>
      </c>
      <c r="B22" s="52"/>
      <c r="C22" s="147">
        <v>3978</v>
      </c>
      <c r="D22" s="65">
        <v>6184.0420499999964</v>
      </c>
      <c r="E22" s="65">
        <v>4897</v>
      </c>
      <c r="F22" s="65">
        <v>5241</v>
      </c>
      <c r="G22" s="147">
        <f>3969-0.5</f>
        <v>3968.5</v>
      </c>
      <c r="H22" s="65">
        <v>2282</v>
      </c>
      <c r="I22" s="147">
        <v>922</v>
      </c>
      <c r="J22" s="65">
        <v>292.39999999999998</v>
      </c>
      <c r="K22" s="52"/>
      <c r="L22" s="147">
        <v>36</v>
      </c>
      <c r="M22" s="75"/>
      <c r="N22" s="50"/>
      <c r="O22" s="67">
        <v>2251</v>
      </c>
    </row>
    <row r="23" spans="1:15" s="47" customFormat="1" ht="12" thickBot="1">
      <c r="A23" s="55" t="s">
        <v>135</v>
      </c>
      <c r="B23" s="52"/>
      <c r="C23" s="66">
        <f t="shared" ref="C23" si="0">SUM(C7:C22)</f>
        <v>-4659</v>
      </c>
      <c r="D23" s="66">
        <f>SUM(D7:D22)</f>
        <v>-14494.435086196616</v>
      </c>
      <c r="E23" s="66">
        <f>SUM(E7:E22)</f>
        <v>-12305</v>
      </c>
      <c r="F23" s="66">
        <f>SUM(F7:F22)</f>
        <v>-3229.0231097259984</v>
      </c>
      <c r="G23" s="66">
        <f t="shared" ref="G23:J23" si="1">SUM(G7:G22)</f>
        <v>599.75088863208566</v>
      </c>
      <c r="H23" s="66">
        <f t="shared" si="1"/>
        <v>-42537.114999999991</v>
      </c>
      <c r="I23" s="66">
        <f t="shared" si="1"/>
        <v>-30791.518137723928</v>
      </c>
      <c r="J23" s="66">
        <f t="shared" si="1"/>
        <v>-28174.9</v>
      </c>
      <c r="K23" s="52"/>
      <c r="L23" s="66">
        <f>SUM(L7:L22)</f>
        <v>-28934</v>
      </c>
      <c r="M23" s="75"/>
      <c r="N23" s="50"/>
      <c r="O23" s="68">
        <f>SUM(O7:O22)</f>
        <v>-3452</v>
      </c>
    </row>
    <row r="24" spans="1:15" s="47" customFormat="1" ht="11.5">
      <c r="A24" s="56" t="s">
        <v>54</v>
      </c>
      <c r="B24" s="50"/>
      <c r="C24" s="64"/>
      <c r="D24" s="64"/>
      <c r="E24" s="64"/>
      <c r="F24" s="64"/>
      <c r="G24" s="64"/>
      <c r="H24" s="64"/>
      <c r="I24" s="64"/>
      <c r="J24" s="64"/>
      <c r="K24" s="50"/>
      <c r="L24" s="64"/>
      <c r="M24" s="75"/>
      <c r="N24" s="50"/>
      <c r="O24" s="67"/>
    </row>
    <row r="25" spans="1:15" s="47" customFormat="1" ht="11.5">
      <c r="A25" s="48" t="s">
        <v>65</v>
      </c>
      <c r="B25" s="49"/>
      <c r="C25" s="67"/>
      <c r="D25" s="67"/>
      <c r="E25" s="67"/>
      <c r="F25" s="67"/>
      <c r="G25" s="67"/>
      <c r="H25" s="67"/>
      <c r="I25" s="67"/>
      <c r="J25" s="67"/>
      <c r="K25" s="49"/>
      <c r="L25" s="67"/>
      <c r="M25" s="77"/>
      <c r="N25" s="50"/>
      <c r="O25" s="67"/>
    </row>
    <row r="26" spans="1:15" s="47" customFormat="1" ht="11.5">
      <c r="A26" s="53" t="s">
        <v>66</v>
      </c>
      <c r="B26" s="52"/>
      <c r="C26" s="67">
        <v>0</v>
      </c>
      <c r="D26" s="67">
        <v>0</v>
      </c>
      <c r="E26" s="67">
        <v>0</v>
      </c>
      <c r="F26" s="67">
        <v>0</v>
      </c>
      <c r="G26" s="67">
        <v>0</v>
      </c>
      <c r="H26" s="67">
        <v>-277065</v>
      </c>
      <c r="I26" s="136">
        <v>-277065.14799999999</v>
      </c>
      <c r="J26" s="67">
        <v>-277065</v>
      </c>
      <c r="K26" s="52"/>
      <c r="L26" s="136">
        <v>-277065</v>
      </c>
      <c r="M26" s="77"/>
      <c r="N26" s="50"/>
      <c r="O26" s="67">
        <v>0</v>
      </c>
    </row>
    <row r="27" spans="1:15" s="47" customFormat="1" ht="11.5">
      <c r="A27" s="53" t="s">
        <v>67</v>
      </c>
      <c r="B27" s="52"/>
      <c r="C27" s="136">
        <v>-73128</v>
      </c>
      <c r="D27" s="67">
        <v>-469724.79599999997</v>
      </c>
      <c r="E27" s="67">
        <v>-354008</v>
      </c>
      <c r="F27" s="67">
        <v>-223239.473</v>
      </c>
      <c r="G27" s="136">
        <v>-104683.51782398508</v>
      </c>
      <c r="H27" s="67">
        <v>-175665</v>
      </c>
      <c r="I27" s="136">
        <v>-72823.186221900352</v>
      </c>
      <c r="J27" s="67">
        <v>-45729</v>
      </c>
      <c r="K27" s="52"/>
      <c r="L27" s="136">
        <v>-16519</v>
      </c>
      <c r="M27" s="74"/>
      <c r="N27" s="50"/>
      <c r="O27" s="67">
        <v>-5064</v>
      </c>
    </row>
    <row r="28" spans="1:15" s="47" customFormat="1" ht="11.5">
      <c r="A28" s="53" t="s">
        <v>68</v>
      </c>
      <c r="B28" s="52"/>
      <c r="C28" s="67">
        <v>0</v>
      </c>
      <c r="D28" s="67">
        <v>0</v>
      </c>
      <c r="E28" s="67">
        <v>0</v>
      </c>
      <c r="F28" s="67">
        <v>0</v>
      </c>
      <c r="G28" s="67">
        <v>0</v>
      </c>
      <c r="H28" s="67">
        <v>-2500</v>
      </c>
      <c r="I28" s="136">
        <v>-2500</v>
      </c>
      <c r="J28" s="67">
        <v>-2500</v>
      </c>
      <c r="K28" s="52"/>
      <c r="L28" s="136">
        <v>-2500</v>
      </c>
      <c r="M28" s="74"/>
      <c r="N28" s="78"/>
      <c r="O28" s="67">
        <v>-17500</v>
      </c>
    </row>
    <row r="29" spans="1:15" s="47" customFormat="1" ht="11.5">
      <c r="A29" s="53" t="s">
        <v>113</v>
      </c>
      <c r="B29" s="52"/>
      <c r="C29" s="67">
        <v>0</v>
      </c>
      <c r="D29" s="67">
        <v>0</v>
      </c>
      <c r="E29" s="67">
        <v>0</v>
      </c>
      <c r="F29" s="67">
        <v>0</v>
      </c>
      <c r="G29" s="67">
        <v>0</v>
      </c>
      <c r="H29" s="67">
        <v>20000</v>
      </c>
      <c r="I29" s="136">
        <v>20000</v>
      </c>
      <c r="J29" s="67">
        <v>20000</v>
      </c>
      <c r="K29" s="52"/>
      <c r="L29" s="67">
        <v>0</v>
      </c>
      <c r="M29" s="74"/>
      <c r="N29" s="78"/>
      <c r="O29" s="67">
        <v>0</v>
      </c>
    </row>
    <row r="30" spans="1:15" s="47" customFormat="1" ht="12" thickBot="1">
      <c r="A30" s="53" t="s">
        <v>69</v>
      </c>
      <c r="B30" s="52"/>
      <c r="C30" s="137">
        <v>-195</v>
      </c>
      <c r="D30" s="66">
        <v>-987.15917999999965</v>
      </c>
      <c r="E30" s="66">
        <v>-582</v>
      </c>
      <c r="F30" s="66">
        <v>-338</v>
      </c>
      <c r="G30" s="137">
        <v>-328</v>
      </c>
      <c r="H30" s="66">
        <v>-1049</v>
      </c>
      <c r="I30" s="137">
        <v>-296</v>
      </c>
      <c r="J30" s="66">
        <v>-189</v>
      </c>
      <c r="K30" s="52"/>
      <c r="L30" s="137">
        <v>-119</v>
      </c>
      <c r="M30" s="75"/>
      <c r="N30" s="50"/>
      <c r="O30" s="67">
        <v>-40</v>
      </c>
    </row>
    <row r="31" spans="1:15" s="47" customFormat="1" ht="12" thickBot="1">
      <c r="A31" s="55" t="s">
        <v>70</v>
      </c>
      <c r="B31" s="52"/>
      <c r="C31" s="66">
        <f t="shared" ref="C31" si="2">SUM(C26:C30)</f>
        <v>-73323</v>
      </c>
      <c r="D31" s="66">
        <f>SUM(D26:D30)</f>
        <v>-470711.95517999999</v>
      </c>
      <c r="E31" s="66">
        <f>SUM(E26:E30)</f>
        <v>-354590</v>
      </c>
      <c r="F31" s="66">
        <f>SUM(F26:F30)</f>
        <v>-223577.473</v>
      </c>
      <c r="G31" s="66">
        <f t="shared" ref="G31:J31" si="3">SUM(G26:G30)</f>
        <v>-105011.51782398508</v>
      </c>
      <c r="H31" s="66">
        <f t="shared" si="3"/>
        <v>-436279</v>
      </c>
      <c r="I31" s="66">
        <f t="shared" si="3"/>
        <v>-332684.33422190032</v>
      </c>
      <c r="J31" s="66">
        <f t="shared" si="3"/>
        <v>-305483</v>
      </c>
      <c r="K31" s="52"/>
      <c r="L31" s="66">
        <f>SUM(L26:L30)</f>
        <v>-296203</v>
      </c>
      <c r="M31" s="75"/>
      <c r="N31" s="50"/>
      <c r="O31" s="68">
        <f>SUM(O26:O30)</f>
        <v>-22604</v>
      </c>
    </row>
    <row r="32" spans="1:15" s="47" customFormat="1" ht="11.5">
      <c r="A32" s="56" t="s">
        <v>54</v>
      </c>
      <c r="B32" s="50"/>
      <c r="C32" s="64"/>
      <c r="D32" s="64"/>
      <c r="E32" s="64"/>
      <c r="F32" s="64"/>
      <c r="G32" s="64"/>
      <c r="H32" s="64"/>
      <c r="I32" s="64"/>
      <c r="J32" s="64"/>
      <c r="K32" s="50"/>
      <c r="L32" s="64"/>
      <c r="M32" s="75"/>
      <c r="N32" s="50"/>
      <c r="O32" s="62"/>
    </row>
    <row r="33" spans="1:15" s="47" customFormat="1" ht="11.5">
      <c r="A33" s="48" t="s">
        <v>71</v>
      </c>
      <c r="B33" s="49"/>
      <c r="C33" s="67"/>
      <c r="D33" s="67"/>
      <c r="E33" s="67"/>
      <c r="F33" s="67"/>
      <c r="G33" s="67"/>
      <c r="H33" s="67"/>
      <c r="I33" s="67"/>
      <c r="J33" s="67"/>
      <c r="K33" s="49"/>
      <c r="L33" s="67"/>
      <c r="M33" s="77"/>
      <c r="N33" s="50"/>
      <c r="O33" s="62"/>
    </row>
    <row r="34" spans="1:15" s="47" customFormat="1" ht="13">
      <c r="A34" s="115" t="s">
        <v>160</v>
      </c>
      <c r="B34" s="50"/>
      <c r="C34" s="146">
        <v>256203</v>
      </c>
      <c r="D34" s="64">
        <v>587734.77746999997</v>
      </c>
      <c r="E34" s="64">
        <v>433440</v>
      </c>
      <c r="F34" s="64">
        <v>168940</v>
      </c>
      <c r="G34" s="146">
        <v>93940</v>
      </c>
      <c r="H34" s="64">
        <f>160475+3245</f>
        <v>163720</v>
      </c>
      <c r="I34" s="146">
        <v>160475</v>
      </c>
      <c r="J34" s="64">
        <v>0</v>
      </c>
      <c r="K34" s="50"/>
      <c r="L34" s="64">
        <v>0</v>
      </c>
      <c r="M34" s="75"/>
      <c r="N34" s="50"/>
      <c r="O34" s="67">
        <v>0</v>
      </c>
    </row>
    <row r="35" spans="1:15" s="47" customFormat="1" ht="11.5">
      <c r="A35" s="53" t="s">
        <v>94</v>
      </c>
      <c r="B35" s="52"/>
      <c r="C35" s="146">
        <v>-1804</v>
      </c>
      <c r="D35" s="64">
        <v>-237.28937999999999</v>
      </c>
      <c r="E35" s="64">
        <v>-166</v>
      </c>
      <c r="F35" s="64">
        <v>-95.156600000000012</v>
      </c>
      <c r="G35" s="146">
        <v>-53.962075649311473</v>
      </c>
      <c r="H35" s="64">
        <v>-48065</v>
      </c>
      <c r="I35" s="146">
        <v>-48025</v>
      </c>
      <c r="J35" s="64">
        <v>-48025</v>
      </c>
      <c r="K35" s="52"/>
      <c r="L35" s="64">
        <v>0</v>
      </c>
      <c r="M35" s="75"/>
      <c r="N35" s="76"/>
      <c r="O35" s="64">
        <v>-250</v>
      </c>
    </row>
    <row r="36" spans="1:15" s="47" customFormat="1" ht="11.5">
      <c r="A36" s="53" t="s">
        <v>159</v>
      </c>
      <c r="B36" s="52"/>
      <c r="C36" s="146">
        <v>0</v>
      </c>
      <c r="D36" s="64">
        <v>-33221</v>
      </c>
      <c r="E36" s="64">
        <v>-33221</v>
      </c>
      <c r="F36" s="64">
        <v>0</v>
      </c>
      <c r="G36" s="146">
        <v>0</v>
      </c>
      <c r="H36" s="64">
        <v>0</v>
      </c>
      <c r="I36" s="146">
        <v>0</v>
      </c>
      <c r="J36" s="64">
        <v>0</v>
      </c>
      <c r="K36" s="52"/>
      <c r="L36" s="64">
        <v>0</v>
      </c>
      <c r="M36" s="75"/>
      <c r="N36" s="76"/>
      <c r="O36" s="64">
        <v>0</v>
      </c>
    </row>
    <row r="37" spans="1:15" s="47" customFormat="1" ht="13">
      <c r="A37" s="115" t="s">
        <v>72</v>
      </c>
      <c r="B37" s="52"/>
      <c r="C37" s="146">
        <v>-5653</v>
      </c>
      <c r="D37" s="64">
        <v>-15351.519</v>
      </c>
      <c r="E37" s="64">
        <v>-12986</v>
      </c>
      <c r="F37" s="64">
        <v>-3852.0603700000001</v>
      </c>
      <c r="G37" s="146">
        <v>-1779.5643700000001</v>
      </c>
      <c r="H37" s="64">
        <v>-3721</v>
      </c>
      <c r="I37" s="146">
        <v>-3691.77945</v>
      </c>
      <c r="J37" s="64">
        <v>0</v>
      </c>
      <c r="K37" s="52"/>
      <c r="L37" s="64">
        <v>0</v>
      </c>
      <c r="M37" s="75"/>
      <c r="N37" s="76"/>
      <c r="O37" s="67">
        <v>0</v>
      </c>
    </row>
    <row r="38" spans="1:15" s="47" customFormat="1" ht="13">
      <c r="A38" s="115" t="s">
        <v>117</v>
      </c>
      <c r="B38" s="52"/>
      <c r="C38" s="64">
        <v>0</v>
      </c>
      <c r="D38" s="64">
        <v>191461</v>
      </c>
      <c r="E38" s="64">
        <v>191461</v>
      </c>
      <c r="F38" s="64">
        <v>191461</v>
      </c>
      <c r="G38" s="64">
        <v>0</v>
      </c>
      <c r="H38" s="64">
        <v>0</v>
      </c>
      <c r="I38" s="64">
        <v>0</v>
      </c>
      <c r="J38" s="64">
        <v>0</v>
      </c>
      <c r="K38" s="52"/>
      <c r="L38" s="64">
        <v>0</v>
      </c>
      <c r="M38" s="75"/>
      <c r="N38" s="76"/>
      <c r="O38" s="67">
        <v>0</v>
      </c>
    </row>
    <row r="39" spans="1:15" s="47" customFormat="1" ht="13">
      <c r="A39" s="115" t="s">
        <v>118</v>
      </c>
      <c r="B39" s="52"/>
      <c r="C39" s="64">
        <v>88</v>
      </c>
      <c r="D39" s="64">
        <v>188871</v>
      </c>
      <c r="E39" s="64">
        <v>187</v>
      </c>
      <c r="F39" s="64">
        <v>139.4</v>
      </c>
      <c r="G39" s="64">
        <v>0</v>
      </c>
      <c r="H39" s="64">
        <v>0</v>
      </c>
      <c r="I39" s="64">
        <v>0</v>
      </c>
      <c r="J39" s="64">
        <v>0</v>
      </c>
      <c r="K39" s="52"/>
      <c r="L39" s="64">
        <v>0</v>
      </c>
      <c r="M39" s="75"/>
      <c r="N39" s="76"/>
      <c r="O39" s="67">
        <v>0</v>
      </c>
    </row>
    <row r="40" spans="1:15" s="47" customFormat="1" ht="12" thickBot="1">
      <c r="A40" s="53" t="s">
        <v>104</v>
      </c>
      <c r="B40" s="52"/>
      <c r="C40" s="136">
        <v>-4359</v>
      </c>
      <c r="D40" s="67">
        <v>-16464</v>
      </c>
      <c r="E40" s="67">
        <v>-11862</v>
      </c>
      <c r="F40" s="67">
        <v>-7687</v>
      </c>
      <c r="G40" s="136">
        <v>-4481.3</v>
      </c>
      <c r="H40" s="67">
        <v>-12081</v>
      </c>
      <c r="I40" s="136">
        <v>-9003.041778099634</v>
      </c>
      <c r="J40" s="67">
        <v>-4760</v>
      </c>
      <c r="K40" s="52"/>
      <c r="L40" s="136">
        <v>-124</v>
      </c>
      <c r="M40" s="74"/>
      <c r="N40" s="50"/>
      <c r="O40" s="67">
        <v>-3149</v>
      </c>
    </row>
    <row r="41" spans="1:15" s="47" customFormat="1" ht="12" thickBot="1">
      <c r="A41" s="55" t="s">
        <v>106</v>
      </c>
      <c r="B41" s="52"/>
      <c r="C41" s="68">
        <f t="shared" ref="C41" si="4">SUM(C34:C40)</f>
        <v>244475</v>
      </c>
      <c r="D41" s="68">
        <f t="shared" ref="D41" si="5">SUM(D34:D40)</f>
        <v>902792.96909000003</v>
      </c>
      <c r="E41" s="68">
        <f t="shared" ref="E41:J41" si="6">SUM(E34:E40)</f>
        <v>566853</v>
      </c>
      <c r="F41" s="68">
        <f t="shared" si="6"/>
        <v>348906.18303000007</v>
      </c>
      <c r="G41" s="68">
        <f t="shared" si="6"/>
        <v>87625.173554350695</v>
      </c>
      <c r="H41" s="68">
        <f t="shared" si="6"/>
        <v>99853</v>
      </c>
      <c r="I41" s="68">
        <f t="shared" si="6"/>
        <v>99755.178771900362</v>
      </c>
      <c r="J41" s="68">
        <f t="shared" si="6"/>
        <v>-52785</v>
      </c>
      <c r="K41" s="52"/>
      <c r="L41" s="68">
        <f>SUM(L34:L40)</f>
        <v>-124</v>
      </c>
      <c r="M41" s="75"/>
      <c r="N41" s="50"/>
      <c r="O41" s="68">
        <f>SUM(O34:O40)</f>
        <v>-3399</v>
      </c>
    </row>
    <row r="42" spans="1:15" s="47" customFormat="1" ht="11.5">
      <c r="A42" s="56" t="s">
        <v>54</v>
      </c>
      <c r="B42" s="50"/>
      <c r="C42" s="64"/>
      <c r="D42" s="64"/>
      <c r="E42" s="64"/>
      <c r="F42" s="64"/>
      <c r="G42" s="64"/>
      <c r="H42" s="64"/>
      <c r="I42" s="64"/>
      <c r="J42" s="64"/>
      <c r="K42" s="50"/>
      <c r="L42" s="64"/>
      <c r="M42" s="75"/>
      <c r="N42" s="50"/>
      <c r="O42" s="67"/>
    </row>
    <row r="43" spans="1:15" s="47" customFormat="1" ht="12" thickBot="1">
      <c r="A43" s="51" t="s">
        <v>73</v>
      </c>
      <c r="B43" s="52"/>
      <c r="C43" s="66">
        <f t="shared" ref="C43" si="7">C23+C31+C41</f>
        <v>166493</v>
      </c>
      <c r="D43" s="66">
        <f t="shared" ref="D43" si="8">D23+D31+D41</f>
        <v>417586.5788238034</v>
      </c>
      <c r="E43" s="66">
        <f t="shared" ref="E43:J43" si="9">E23+E31+E41</f>
        <v>199958</v>
      </c>
      <c r="F43" s="66">
        <f t="shared" si="9"/>
        <v>122099.68692027408</v>
      </c>
      <c r="G43" s="66">
        <f t="shared" si="9"/>
        <v>-16786.593381002298</v>
      </c>
      <c r="H43" s="66">
        <f t="shared" si="9"/>
        <v>-378963.11499999999</v>
      </c>
      <c r="I43" s="66">
        <f t="shared" si="9"/>
        <v>-263720.67358772387</v>
      </c>
      <c r="J43" s="66">
        <f t="shared" si="9"/>
        <v>-386442.9</v>
      </c>
      <c r="K43" s="52"/>
      <c r="L43" s="66">
        <f>L23+L31+L41</f>
        <v>-325261</v>
      </c>
      <c r="M43" s="77"/>
      <c r="N43" s="50"/>
      <c r="O43" s="66">
        <f>O23+O31+O41</f>
        <v>-29455</v>
      </c>
    </row>
    <row r="44" spans="1:15" s="47" customFormat="1" ht="11.5">
      <c r="A44" s="56" t="s">
        <v>54</v>
      </c>
      <c r="B44" s="50"/>
      <c r="C44" s="64"/>
      <c r="D44" s="64"/>
      <c r="E44" s="64"/>
      <c r="F44" s="64"/>
      <c r="G44" s="64"/>
      <c r="H44" s="64"/>
      <c r="I44" s="64"/>
      <c r="J44" s="64"/>
      <c r="K44" s="50"/>
      <c r="L44" s="64"/>
      <c r="M44" s="75"/>
      <c r="N44" s="50"/>
      <c r="O44" s="67"/>
    </row>
    <row r="45" spans="1:15" s="47" customFormat="1" ht="23">
      <c r="A45" s="51" t="s">
        <v>97</v>
      </c>
      <c r="B45" s="52"/>
      <c r="C45" s="136">
        <v>-6426</v>
      </c>
      <c r="D45" s="67">
        <v>-841.99164930737152</v>
      </c>
      <c r="E45" s="67">
        <v>-488</v>
      </c>
      <c r="F45" s="67">
        <v>-740</v>
      </c>
      <c r="G45" s="136">
        <v>-1926.9530910999899</v>
      </c>
      <c r="H45" s="67">
        <v>5783</v>
      </c>
      <c r="I45" s="136">
        <v>-979.9166420999918</v>
      </c>
      <c r="J45" s="67">
        <v>310</v>
      </c>
      <c r="K45" s="52"/>
      <c r="L45" s="136">
        <v>-972</v>
      </c>
      <c r="M45" s="77"/>
      <c r="N45" s="50"/>
      <c r="O45" s="67">
        <v>-232</v>
      </c>
    </row>
    <row r="46" spans="1:15" s="47" customFormat="1" ht="11.5">
      <c r="A46" s="56" t="s">
        <v>54</v>
      </c>
      <c r="B46" s="50"/>
      <c r="C46" s="64"/>
      <c r="D46" s="64"/>
      <c r="E46" s="64"/>
      <c r="F46" s="64"/>
      <c r="G46" s="64"/>
      <c r="H46" s="64"/>
      <c r="I46" s="64"/>
      <c r="J46" s="64"/>
      <c r="K46" s="50"/>
      <c r="L46" s="64"/>
      <c r="M46" s="75"/>
      <c r="N46" s="50"/>
      <c r="O46" s="67"/>
    </row>
    <row r="47" spans="1:15" s="47" customFormat="1" ht="12" thickBot="1">
      <c r="A47" s="51" t="s">
        <v>74</v>
      </c>
      <c r="B47" s="52"/>
      <c r="C47" s="137">
        <v>632193</v>
      </c>
      <c r="D47" s="66">
        <v>215448</v>
      </c>
      <c r="E47" s="66">
        <v>215448</v>
      </c>
      <c r="F47" s="66">
        <v>215448</v>
      </c>
      <c r="G47" s="137">
        <v>215448</v>
      </c>
      <c r="H47" s="66">
        <v>588628</v>
      </c>
      <c r="I47" s="137">
        <v>588628</v>
      </c>
      <c r="J47" s="137">
        <v>588628</v>
      </c>
      <c r="K47" s="52"/>
      <c r="L47" s="137">
        <v>588628</v>
      </c>
      <c r="M47" s="77"/>
      <c r="N47" s="50"/>
      <c r="O47" s="67">
        <v>78046</v>
      </c>
    </row>
    <row r="48" spans="1:15" s="47" customFormat="1" ht="12" thickBot="1">
      <c r="A48" s="51" t="s">
        <v>75</v>
      </c>
      <c r="B48" s="52"/>
      <c r="C48" s="69">
        <f t="shared" ref="C48" si="10">SUM(C43:C47)</f>
        <v>792260</v>
      </c>
      <c r="D48" s="69">
        <f>SUM(D43:D47)</f>
        <v>632192.58717449603</v>
      </c>
      <c r="E48" s="69">
        <f>SUM(E43:E47)</f>
        <v>414918</v>
      </c>
      <c r="F48" s="69">
        <f>SUM(F43:F47)</f>
        <v>336807.68692027405</v>
      </c>
      <c r="G48" s="69">
        <f t="shared" ref="G48:J48" si="11">SUM(G43:G47)</f>
        <v>196734.45352789771</v>
      </c>
      <c r="H48" s="69">
        <f t="shared" si="11"/>
        <v>215447.88500000001</v>
      </c>
      <c r="I48" s="69">
        <f t="shared" si="11"/>
        <v>323927.40977017616</v>
      </c>
      <c r="J48" s="69">
        <f t="shared" si="11"/>
        <v>202495.09999999998</v>
      </c>
      <c r="K48" s="52"/>
      <c r="L48" s="69">
        <f>SUM(L43:L47)</f>
        <v>262395</v>
      </c>
      <c r="M48" s="75"/>
      <c r="N48" s="50"/>
      <c r="O48" s="79">
        <f>SUM(O43:O47)</f>
        <v>48359</v>
      </c>
    </row>
    <row r="49" spans="1:15" s="47" customFormat="1" ht="12" thickTop="1">
      <c r="A49" s="56" t="s">
        <v>54</v>
      </c>
      <c r="B49" s="50"/>
      <c r="C49" s="70"/>
      <c r="D49" s="70"/>
      <c r="E49" s="70"/>
      <c r="F49" s="70"/>
      <c r="G49" s="70"/>
      <c r="H49" s="70"/>
      <c r="I49" s="70"/>
      <c r="J49" s="70"/>
      <c r="K49" s="50"/>
      <c r="L49" s="70"/>
      <c r="M49" s="75"/>
      <c r="N49" s="50"/>
      <c r="O49" s="61"/>
    </row>
    <row r="50" spans="1:15" s="47" customFormat="1" ht="11.5">
      <c r="A50" s="57" t="s">
        <v>76</v>
      </c>
      <c r="B50" s="58"/>
      <c r="C50" s="71"/>
      <c r="D50" s="71"/>
      <c r="E50" s="71"/>
      <c r="F50" s="71"/>
      <c r="G50" s="71"/>
      <c r="H50" s="71"/>
      <c r="I50" s="71"/>
      <c r="J50" s="71"/>
      <c r="K50" s="58"/>
      <c r="L50" s="71"/>
      <c r="M50" s="77"/>
      <c r="N50" s="50"/>
      <c r="O50" s="61"/>
    </row>
    <row r="51" spans="1:15" s="47" customFormat="1" ht="11.5">
      <c r="A51" s="51" t="s">
        <v>77</v>
      </c>
      <c r="B51" s="52"/>
      <c r="C51" s="148">
        <v>15458.831901299294</v>
      </c>
      <c r="D51" s="72">
        <v>41659.147118542722</v>
      </c>
      <c r="E51" s="72">
        <v>30666</v>
      </c>
      <c r="F51" s="72">
        <v>19567.122588542723</v>
      </c>
      <c r="G51" s="148">
        <v>9502.0154485427192</v>
      </c>
      <c r="H51" s="72">
        <v>22573.76167</v>
      </c>
      <c r="I51" s="148">
        <v>15039.08779</v>
      </c>
      <c r="J51" s="72">
        <v>15939</v>
      </c>
      <c r="K51" s="52"/>
      <c r="L51" s="148">
        <v>2719</v>
      </c>
      <c r="M51" s="80"/>
      <c r="N51" s="50"/>
      <c r="O51" s="72">
        <v>4684</v>
      </c>
    </row>
    <row r="52" spans="1:15" s="47" customFormat="1" ht="11.5">
      <c r="A52" s="51" t="s">
        <v>78</v>
      </c>
      <c r="B52" s="52"/>
      <c r="C52" s="148">
        <v>149.57212000000001</v>
      </c>
      <c r="D52" s="72">
        <v>2320.8314199999995</v>
      </c>
      <c r="E52" s="72">
        <v>1884</v>
      </c>
      <c r="F52" s="72">
        <v>1448.5180927757499</v>
      </c>
      <c r="G52" s="148">
        <v>580.92232309476992</v>
      </c>
      <c r="H52" s="72">
        <v>2747.981647430971</v>
      </c>
      <c r="I52" s="148">
        <v>2221.6940500249416</v>
      </c>
      <c r="J52" s="72">
        <v>2712.6342317832991</v>
      </c>
      <c r="K52" s="52"/>
      <c r="L52" s="148">
        <v>77</v>
      </c>
      <c r="M52" s="75"/>
      <c r="N52" s="50"/>
      <c r="O52" s="72">
        <v>1112</v>
      </c>
    </row>
    <row r="53" spans="1:15">
      <c r="O53" s="2"/>
    </row>
    <row r="54" spans="1:15">
      <c r="C54" s="43"/>
      <c r="F54" s="43"/>
      <c r="G54" s="43"/>
      <c r="H54" s="43"/>
      <c r="I54" s="43"/>
      <c r="J54" s="43"/>
      <c r="L54" s="43"/>
    </row>
  </sheetData>
  <mergeCells count="2">
    <mergeCell ref="A2:O2"/>
    <mergeCell ref="D4:L4"/>
  </mergeCells>
  <conditionalFormatting sqref="J7:K7 H9:H16 H19:H22 H27 H30 H34 M7:O7 M9:O16 M19:O22 M26:O28 M30:O30 J17:O17 J9:K16 J19:K22 J29:O29 J30:K30 J26:K28 J34:O34 F17:H17 F28:H29 F26:H26 F18:O18 F23:O25 F30 F31:O33 F27 F19:F22 F9:F16 F7 F8:O8 F6:O6 F34 F35:O52 A6:B52 D6:E52 C28:C29 C17:C18 C23:C26 C31:C33 C8 C6 C35:C52">
    <cfRule type="expression" dxfId="77" priority="50" stopIfTrue="1">
      <formula>IF(COUNTA($A6)=0,0,MOD(SUBTOTAL(103,$A$6:$A6),2)=1)</formula>
    </cfRule>
  </conditionalFormatting>
  <conditionalFormatting sqref="G7">
    <cfRule type="expression" dxfId="76" priority="43" stopIfTrue="1">
      <formula>IF(COUNTA($A7)=0,0,MOD(SUBTOTAL(103,$A$6:$A7),2)=1)</formula>
    </cfRule>
  </conditionalFormatting>
  <conditionalFormatting sqref="G9:G16">
    <cfRule type="expression" dxfId="75" priority="42" stopIfTrue="1">
      <formula>IF(COUNTA($A9)=0,0,MOD(SUBTOTAL(103,$A$6:$A9),2)=1)</formula>
    </cfRule>
  </conditionalFormatting>
  <conditionalFormatting sqref="G19:G22">
    <cfRule type="expression" dxfId="74" priority="41" stopIfTrue="1">
      <formula>IF(COUNTA($A19)=0,0,MOD(SUBTOTAL(103,$A$6:$A19),2)=1)</formula>
    </cfRule>
  </conditionalFormatting>
  <conditionalFormatting sqref="G27">
    <cfRule type="expression" dxfId="73" priority="40" stopIfTrue="1">
      <formula>IF(COUNTA($A27)=0,0,MOD(SUBTOTAL(103,$A$6:$A27),2)=1)</formula>
    </cfRule>
  </conditionalFormatting>
  <conditionalFormatting sqref="G30">
    <cfRule type="expression" dxfId="72" priority="39" stopIfTrue="1">
      <formula>IF(COUNTA($A30)=0,0,MOD(SUBTOTAL(103,$A$6:$A30),2)=1)</formula>
    </cfRule>
  </conditionalFormatting>
  <conditionalFormatting sqref="G34">
    <cfRule type="expression" dxfId="71" priority="38" stopIfTrue="1">
      <formula>IF(COUNTA($A34)=0,0,MOD(SUBTOTAL(103,$A$6:$A34),2)=1)</formula>
    </cfRule>
  </conditionalFormatting>
  <conditionalFormatting sqref="L7">
    <cfRule type="expression" dxfId="70" priority="31" stopIfTrue="1">
      <formula>IF(COUNTA($A7)=0,0,MOD(SUBTOTAL(103,$A$6:$A7),2)=1)</formula>
    </cfRule>
  </conditionalFormatting>
  <conditionalFormatting sqref="L9:L16">
    <cfRule type="expression" dxfId="69" priority="30" stopIfTrue="1">
      <formula>IF(COUNTA($A9)=0,0,MOD(SUBTOTAL(103,$A$6:$A9),2)=1)</formula>
    </cfRule>
  </conditionalFormatting>
  <conditionalFormatting sqref="L19:L22">
    <cfRule type="expression" dxfId="68" priority="29" stopIfTrue="1">
      <formula>IF(COUNTA($A19)=0,0,MOD(SUBTOTAL(103,$A$6:$A19),2)=1)</formula>
    </cfRule>
  </conditionalFormatting>
  <conditionalFormatting sqref="L26:L28">
    <cfRule type="expression" dxfId="67" priority="28" stopIfTrue="1">
      <formula>IF(COUNTA($A26)=0,0,MOD(SUBTOTAL(103,$A$6:$A26),2)=1)</formula>
    </cfRule>
  </conditionalFormatting>
  <conditionalFormatting sqref="L30">
    <cfRule type="expression" dxfId="66" priority="27" stopIfTrue="1">
      <formula>IF(COUNTA($A30)=0,0,MOD(SUBTOTAL(103,$A$6:$A30),2)=1)</formula>
    </cfRule>
  </conditionalFormatting>
  <conditionalFormatting sqref="H7">
    <cfRule type="expression" dxfId="65" priority="21" stopIfTrue="1">
      <formula>IF(COUNTA($A7)=0,0,MOD(SUBTOTAL(103,$A$6:$A7),2)=1)</formula>
    </cfRule>
  </conditionalFormatting>
  <conditionalFormatting sqref="I7">
    <cfRule type="expression" dxfId="64" priority="18" stopIfTrue="1">
      <formula>IF(COUNTA($A7)=0,0,MOD(SUBTOTAL(103,$A$6:$A7),2)=1)</formula>
    </cfRule>
  </conditionalFormatting>
  <conditionalFormatting sqref="I9:I17">
    <cfRule type="expression" dxfId="63" priority="17" stopIfTrue="1">
      <formula>IF(COUNTA($A9)=0,0,MOD(SUBTOTAL(103,$A$6:$A9),2)=1)</formula>
    </cfRule>
  </conditionalFormatting>
  <conditionalFormatting sqref="I19:I22">
    <cfRule type="expression" dxfId="62" priority="16" stopIfTrue="1">
      <formula>IF(COUNTA($A19)=0,0,MOD(SUBTOTAL(103,$A$6:$A19),2)=1)</formula>
    </cfRule>
  </conditionalFormatting>
  <conditionalFormatting sqref="I26:I30">
    <cfRule type="expression" dxfId="61" priority="15" stopIfTrue="1">
      <formula>IF(COUNTA($A26)=0,0,MOD(SUBTOTAL(103,$A$6:$A26),2)=1)</formula>
    </cfRule>
  </conditionalFormatting>
  <conditionalFormatting sqref="I34">
    <cfRule type="expression" dxfId="60" priority="14" stopIfTrue="1">
      <formula>IF(COUNTA($A34)=0,0,MOD(SUBTOTAL(103,$A$6:$A34),2)=1)</formula>
    </cfRule>
  </conditionalFormatting>
  <conditionalFormatting sqref="C7">
    <cfRule type="expression" dxfId="59" priority="6" stopIfTrue="1">
      <formula>IF(COUNTA($A7)=0,0,MOD(SUBTOTAL(103,$A$6:$A7),2)=1)</formula>
    </cfRule>
  </conditionalFormatting>
  <conditionalFormatting sqref="C9:C16">
    <cfRule type="expression" dxfId="58" priority="5" stopIfTrue="1">
      <formula>IF(COUNTA($A9)=0,0,MOD(SUBTOTAL(103,$A$6:$A9),2)=1)</formula>
    </cfRule>
  </conditionalFormatting>
  <conditionalFormatting sqref="C19:C22">
    <cfRule type="expression" dxfId="57" priority="4" stopIfTrue="1">
      <formula>IF(COUNTA($A19)=0,0,MOD(SUBTOTAL(103,$A$6:$A19),2)=1)</formula>
    </cfRule>
  </conditionalFormatting>
  <conditionalFormatting sqref="C27">
    <cfRule type="expression" dxfId="56" priority="3" stopIfTrue="1">
      <formula>IF(COUNTA($A27)=0,0,MOD(SUBTOTAL(103,$A$6:$A27),2)=1)</formula>
    </cfRule>
  </conditionalFormatting>
  <conditionalFormatting sqref="C30">
    <cfRule type="expression" dxfId="55" priority="2" stopIfTrue="1">
      <formula>IF(COUNTA($A30)=0,0,MOD(SUBTOTAL(103,$A$6:$A30),2)=1)</formula>
    </cfRule>
  </conditionalFormatting>
  <conditionalFormatting sqref="C34">
    <cfRule type="expression" dxfId="54" priority="1" stopIfTrue="1">
      <formula>IF(COUNTA($A34)=0,0,MOD(SUBTOTAL(103,$A$6:$A34),2)=1)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O19"/>
  <sheetViews>
    <sheetView workbookViewId="0"/>
  </sheetViews>
  <sheetFormatPr defaultRowHeight="14.5"/>
  <cols>
    <col min="1" max="1" width="54" style="39" bestFit="1" customWidth="1"/>
    <col min="2" max="2" width="1.81640625" style="16" customWidth="1"/>
    <col min="3" max="3" width="9" style="16" bestFit="1" customWidth="1"/>
    <col min="4" max="4" width="9.08984375" style="16" bestFit="1" customWidth="1"/>
    <col min="5" max="5" width="9.36328125" style="16" bestFit="1" customWidth="1"/>
    <col min="6" max="6" width="9" bestFit="1" customWidth="1"/>
    <col min="7" max="7" width="9" style="16" bestFit="1" customWidth="1"/>
    <col min="8" max="8" width="9.08984375" bestFit="1" customWidth="1"/>
    <col min="9" max="9" width="9.36328125" style="16" bestFit="1" customWidth="1"/>
    <col min="10" max="10" width="9" bestFit="1" customWidth="1"/>
    <col min="11" max="11" width="1.81640625" style="16" customWidth="1"/>
    <col min="12" max="12" width="10.81640625" customWidth="1"/>
    <col min="13" max="14" width="1.81640625" style="16" customWidth="1"/>
    <col min="15" max="15" width="9.81640625" customWidth="1"/>
  </cols>
  <sheetData>
    <row r="2" spans="1:15">
      <c r="A2" s="217" t="s">
        <v>145</v>
      </c>
      <c r="B2" s="217"/>
      <c r="C2" s="217"/>
      <c r="D2" s="217"/>
      <c r="E2" s="217"/>
      <c r="F2" s="217"/>
      <c r="G2" s="217"/>
      <c r="H2" s="217"/>
      <c r="I2" s="217"/>
      <c r="J2" s="217"/>
      <c r="K2" s="217"/>
      <c r="L2" s="217"/>
      <c r="M2" s="217"/>
      <c r="N2" s="217"/>
      <c r="O2" s="217"/>
    </row>
    <row r="3" spans="1:15">
      <c r="A3" s="177"/>
      <c r="B3" s="177"/>
      <c r="C3" s="203"/>
      <c r="D3" s="193"/>
      <c r="E3" s="180"/>
      <c r="F3" s="177"/>
      <c r="G3" s="177"/>
      <c r="H3" s="177"/>
      <c r="I3" s="177"/>
      <c r="J3" s="177"/>
      <c r="K3" s="177"/>
      <c r="L3" s="177"/>
      <c r="M3" s="177"/>
      <c r="N3" s="177"/>
      <c r="O3" s="177"/>
    </row>
    <row r="4" spans="1:15" s="11" customFormat="1" ht="15.75" customHeight="1" thickBot="1">
      <c r="A4" s="111"/>
      <c r="B4" s="107"/>
      <c r="C4" s="218" t="s">
        <v>36</v>
      </c>
      <c r="D4" s="218"/>
      <c r="E4" s="218"/>
      <c r="F4" s="218"/>
      <c r="G4" s="218"/>
      <c r="H4" s="218"/>
      <c r="I4" s="218"/>
      <c r="J4" s="218"/>
      <c r="K4" s="218"/>
      <c r="L4" s="218"/>
      <c r="M4" s="109"/>
      <c r="N4" s="107"/>
      <c r="O4" s="116" t="s">
        <v>37</v>
      </c>
    </row>
    <row r="5" spans="1:15" s="11" customFormat="1" ht="53" thickBot="1">
      <c r="A5" s="112" t="s">
        <v>79</v>
      </c>
      <c r="B5" s="107"/>
      <c r="C5" s="149" t="s">
        <v>216</v>
      </c>
      <c r="D5" s="149" t="s">
        <v>203</v>
      </c>
      <c r="E5" s="149" t="s">
        <v>157</v>
      </c>
      <c r="F5" s="149" t="s">
        <v>108</v>
      </c>
      <c r="G5" s="149" t="s">
        <v>128</v>
      </c>
      <c r="H5" s="149" t="s">
        <v>133</v>
      </c>
      <c r="I5" s="149" t="s">
        <v>130</v>
      </c>
      <c r="J5" s="149" t="s">
        <v>111</v>
      </c>
      <c r="K5" s="107"/>
      <c r="L5" s="149" t="s">
        <v>123</v>
      </c>
      <c r="M5" s="109"/>
      <c r="N5" s="110"/>
      <c r="O5" s="149" t="s">
        <v>38</v>
      </c>
    </row>
    <row r="6" spans="1:15" s="6" customFormat="1" ht="13">
      <c r="A6" s="38" t="s">
        <v>80</v>
      </c>
      <c r="B6" s="23"/>
      <c r="C6" s="87"/>
      <c r="D6" s="87"/>
      <c r="E6" s="87"/>
      <c r="F6" s="87"/>
      <c r="G6" s="87"/>
      <c r="H6" s="87"/>
      <c r="I6" s="23"/>
      <c r="J6" s="87"/>
      <c r="K6" s="23"/>
      <c r="L6" s="87"/>
      <c r="M6" s="60"/>
      <c r="N6" s="25"/>
      <c r="O6" s="24"/>
    </row>
    <row r="7" spans="1:15" s="161" customFormat="1" ht="13">
      <c r="A7" s="160" t="s">
        <v>81</v>
      </c>
      <c r="B7" s="23"/>
      <c r="C7" s="164">
        <f>'US GAAP P&amp;L'!C24</f>
        <v>-4645</v>
      </c>
      <c r="D7" s="164">
        <f>'US GAAP P&amp;L'!D24</f>
        <v>-15221</v>
      </c>
      <c r="E7" s="164">
        <f>'US GAAP P&amp;L'!E24</f>
        <v>-8909</v>
      </c>
      <c r="F7" s="164">
        <f>'US GAAP P&amp;L'!F24</f>
        <v>-37337</v>
      </c>
      <c r="G7" s="164">
        <f>'US GAAP P&amp;L'!G24</f>
        <v>-8185</v>
      </c>
      <c r="H7" s="164">
        <f>'US GAAP P&amp;L'!H24</f>
        <v>-43218</v>
      </c>
      <c r="I7" s="164">
        <f>'US GAAP P&amp;L'!I24</f>
        <v>-41892</v>
      </c>
      <c r="J7" s="164">
        <f>'US GAAP P&amp;L'!J24</f>
        <v>-27751</v>
      </c>
      <c r="K7" s="23"/>
      <c r="L7" s="164">
        <f>'US GAAP P&amp;L'!L24</f>
        <v>-79081</v>
      </c>
      <c r="M7" s="157"/>
      <c r="N7" s="158"/>
      <c r="O7" s="164">
        <f>'US GAAP P&amp;L'!O24</f>
        <v>6177</v>
      </c>
    </row>
    <row r="8" spans="1:15" s="6" customFormat="1" ht="13">
      <c r="A8" s="36" t="s">
        <v>82</v>
      </c>
      <c r="B8" s="25"/>
      <c r="C8" s="128">
        <f>'US GAAP P&amp;L'!C12</f>
        <v>18751</v>
      </c>
      <c r="D8" s="128">
        <f>'US GAAP P&amp;L'!D12</f>
        <v>17957</v>
      </c>
      <c r="E8" s="128">
        <f>'US GAAP P&amp;L'!E12</f>
        <v>16828</v>
      </c>
      <c r="F8" s="128">
        <f>'US GAAP P&amp;L'!F12</f>
        <v>15575</v>
      </c>
      <c r="G8" s="128">
        <f>'US GAAP P&amp;L'!G12</f>
        <v>14080</v>
      </c>
      <c r="H8" s="128">
        <f>'US GAAP P&amp;L'!H12</f>
        <v>12493</v>
      </c>
      <c r="I8" s="128">
        <f>'US GAAP P&amp;L'!I12</f>
        <v>11683</v>
      </c>
      <c r="J8" s="128">
        <f>'US GAAP P&amp;L'!J12</f>
        <v>11714</v>
      </c>
      <c r="K8" s="25"/>
      <c r="L8" s="128">
        <f>'US GAAP P&amp;L'!L12</f>
        <v>7115</v>
      </c>
      <c r="M8" s="88"/>
      <c r="N8" s="41"/>
      <c r="O8" s="128">
        <f>'US GAAP P&amp;L'!O12</f>
        <v>2584</v>
      </c>
    </row>
    <row r="9" spans="1:15" s="6" customFormat="1" ht="13">
      <c r="A9" s="36" t="s">
        <v>83</v>
      </c>
      <c r="B9" s="25"/>
      <c r="C9" s="128">
        <f>-'US GAAP P&amp;L'!C18</f>
        <v>16098</v>
      </c>
      <c r="D9" s="128">
        <f>-'US GAAP P&amp;L'!D18</f>
        <v>13781</v>
      </c>
      <c r="E9" s="128">
        <f>-'US GAAP P&amp;L'!E18</f>
        <v>12330</v>
      </c>
      <c r="F9" s="128">
        <f>-'US GAAP P&amp;L'!F18</f>
        <v>12267</v>
      </c>
      <c r="G9" s="128">
        <f>-'US GAAP P&amp;L'!G18</f>
        <v>8987</v>
      </c>
      <c r="H9" s="128">
        <f>-'US GAAP P&amp;L'!H18</f>
        <v>8380</v>
      </c>
      <c r="I9" s="128">
        <f>-'US GAAP P&amp;L'!I18</f>
        <v>7499</v>
      </c>
      <c r="J9" s="128">
        <f>-'US GAAP P&amp;L'!J18</f>
        <v>5788</v>
      </c>
      <c r="K9" s="25"/>
      <c r="L9" s="128">
        <f>-'US GAAP P&amp;L'!L18</f>
        <v>3534</v>
      </c>
      <c r="M9" s="88"/>
      <c r="N9" s="41"/>
      <c r="O9" s="128">
        <f>-'US GAAP P&amp;L'!O18</f>
        <v>3623</v>
      </c>
    </row>
    <row r="10" spans="1:15" s="6" customFormat="1" ht="13.5" thickBot="1">
      <c r="A10" s="36" t="s">
        <v>129</v>
      </c>
      <c r="B10" s="25"/>
      <c r="C10" s="129">
        <f>'US GAAP P&amp;L'!C23</f>
        <v>-3166</v>
      </c>
      <c r="D10" s="129">
        <f>'US GAAP P&amp;L'!D23</f>
        <v>-5657</v>
      </c>
      <c r="E10" s="129">
        <f>'US GAAP P&amp;L'!E23</f>
        <v>-92</v>
      </c>
      <c r="F10" s="129">
        <f>'US GAAP P&amp;L'!F23</f>
        <v>6144</v>
      </c>
      <c r="G10" s="129">
        <f>'US GAAP P&amp;L'!G23</f>
        <v>-722</v>
      </c>
      <c r="H10" s="129">
        <f>'US GAAP P&amp;L'!H23</f>
        <v>-2059</v>
      </c>
      <c r="I10" s="129">
        <f>'US GAAP P&amp;L'!I23</f>
        <v>3455</v>
      </c>
      <c r="J10" s="129">
        <f>'US GAAP P&amp;L'!J23</f>
        <v>442</v>
      </c>
      <c r="K10" s="25"/>
      <c r="L10" s="129">
        <f>'US GAAP P&amp;L'!L23</f>
        <v>987</v>
      </c>
      <c r="M10" s="88"/>
      <c r="N10" s="41"/>
      <c r="O10" s="129">
        <f>'US GAAP P&amp;L'!O23</f>
        <v>767</v>
      </c>
    </row>
    <row r="11" spans="1:15" s="161" customFormat="1" ht="13">
      <c r="A11" s="160" t="s">
        <v>84</v>
      </c>
      <c r="B11" s="23"/>
      <c r="C11" s="162">
        <f t="shared" ref="C11:D11" si="0">SUM(C7:C10)</f>
        <v>27038</v>
      </c>
      <c r="D11" s="162">
        <f t="shared" si="0"/>
        <v>10860</v>
      </c>
      <c r="E11" s="162">
        <f t="shared" ref="E11:J11" si="1">SUM(E7:E10)</f>
        <v>20157</v>
      </c>
      <c r="F11" s="162">
        <f t="shared" si="1"/>
        <v>-3351</v>
      </c>
      <c r="G11" s="162">
        <f t="shared" si="1"/>
        <v>14160</v>
      </c>
      <c r="H11" s="162">
        <f t="shared" si="1"/>
        <v>-24404</v>
      </c>
      <c r="I11" s="162">
        <f t="shared" si="1"/>
        <v>-19255</v>
      </c>
      <c r="J11" s="162">
        <f t="shared" si="1"/>
        <v>-9807</v>
      </c>
      <c r="K11" s="23"/>
      <c r="L11" s="162">
        <f>SUM(L7:L10)</f>
        <v>-67445</v>
      </c>
      <c r="M11" s="157"/>
      <c r="N11" s="158"/>
      <c r="O11" s="163">
        <v>13151</v>
      </c>
    </row>
    <row r="12" spans="1:15" s="6" customFormat="1" ht="13">
      <c r="A12" s="36" t="s">
        <v>105</v>
      </c>
      <c r="B12" s="25"/>
      <c r="C12" s="128">
        <f>'US GAAP P&amp;L'!C13</f>
        <v>765</v>
      </c>
      <c r="D12" s="128">
        <f>'US GAAP P&amp;L'!D13</f>
        <v>218</v>
      </c>
      <c r="E12" s="128">
        <f>'US GAAP P&amp;L'!E13</f>
        <v>386</v>
      </c>
      <c r="F12" s="128">
        <f>'US GAAP P&amp;L'!F13</f>
        <v>1707</v>
      </c>
      <c r="G12" s="128">
        <f>'US GAAP P&amp;L'!G13</f>
        <v>687</v>
      </c>
      <c r="H12" s="128">
        <f>'US GAAP P&amp;L'!H13</f>
        <v>-84</v>
      </c>
      <c r="I12" s="128">
        <f>'US GAAP P&amp;L'!I13</f>
        <v>1462</v>
      </c>
      <c r="J12" s="128">
        <f>'US GAAP P&amp;L'!J13</f>
        <v>76</v>
      </c>
      <c r="K12" s="25"/>
      <c r="L12" s="128">
        <f>'US GAAP P&amp;L'!L13</f>
        <v>521</v>
      </c>
      <c r="M12" s="88"/>
      <c r="N12" s="41"/>
      <c r="O12" s="128">
        <f>'US GAAP P&amp;L'!O13</f>
        <v>530</v>
      </c>
    </row>
    <row r="13" spans="1:15" s="6" customFormat="1" ht="13">
      <c r="A13" s="36" t="s">
        <v>119</v>
      </c>
      <c r="B13" s="25"/>
      <c r="C13" s="128">
        <f>-'US GAAP P&amp;L'!C17</f>
        <v>-24232</v>
      </c>
      <c r="D13" s="128">
        <f>-'US GAAP P&amp;L'!D17</f>
        <v>-6171</v>
      </c>
      <c r="E13" s="128">
        <f>-'US GAAP P&amp;L'!E17</f>
        <v>-16540</v>
      </c>
      <c r="F13" s="128">
        <f>-'US GAAP P&amp;L'!F17</f>
        <v>3662</v>
      </c>
      <c r="G13" s="128">
        <f>-'US GAAP P&amp;L'!G17</f>
        <v>-14607</v>
      </c>
      <c r="H13" s="128">
        <f>-'US GAAP P&amp;L'!H17</f>
        <v>23026</v>
      </c>
      <c r="I13" s="128">
        <f>-'US GAAP P&amp;L'!I17</f>
        <v>18138</v>
      </c>
      <c r="J13" s="128">
        <f>-'US GAAP P&amp;L'!J17</f>
        <v>3539</v>
      </c>
      <c r="K13" s="25"/>
      <c r="L13" s="128">
        <f>-'US GAAP P&amp;L'!L17</f>
        <v>-4269</v>
      </c>
      <c r="M13" s="88"/>
      <c r="N13" s="41"/>
      <c r="O13" s="128">
        <f>-'US GAAP P&amp;L'!O17</f>
        <v>-11500</v>
      </c>
    </row>
    <row r="14" spans="1:15" s="6" customFormat="1" ht="13">
      <c r="A14" s="36" t="s">
        <v>85</v>
      </c>
      <c r="B14" s="25"/>
      <c r="C14" s="128">
        <f>'US GAAP P&amp;L'!C11</f>
        <v>4592</v>
      </c>
      <c r="D14" s="128">
        <f>'US GAAP P&amp;L'!D11</f>
        <v>3979</v>
      </c>
      <c r="E14" s="128">
        <f>'US GAAP P&amp;L'!E11</f>
        <v>3878</v>
      </c>
      <c r="F14" s="128">
        <f>'US GAAP P&amp;L'!F11</f>
        <v>3842</v>
      </c>
      <c r="G14" s="128">
        <f>'US GAAP P&amp;L'!G11</f>
        <v>4103</v>
      </c>
      <c r="H14" s="128">
        <f>'US GAAP P&amp;L'!H11</f>
        <v>4248</v>
      </c>
      <c r="I14" s="128">
        <f>'US GAAP P&amp;L'!I11</f>
        <v>4072</v>
      </c>
      <c r="J14" s="128">
        <f>'US GAAP P&amp;L'!J11</f>
        <v>3738</v>
      </c>
      <c r="K14" s="25"/>
      <c r="L14" s="128">
        <f>'US GAAP P&amp;L'!L11</f>
        <v>71363</v>
      </c>
      <c r="M14" s="88"/>
      <c r="N14" s="41"/>
      <c r="O14" s="128">
        <f>'US GAAP P&amp;L'!O11</f>
        <v>0</v>
      </c>
    </row>
    <row r="15" spans="1:15" s="6" customFormat="1" ht="13">
      <c r="A15" s="36" t="s">
        <v>218</v>
      </c>
      <c r="B15" s="25"/>
      <c r="C15" s="128">
        <v>405</v>
      </c>
      <c r="D15" s="128">
        <v>24</v>
      </c>
      <c r="E15" s="128">
        <v>403</v>
      </c>
      <c r="F15" s="128">
        <v>-90</v>
      </c>
      <c r="G15" s="128">
        <v>2093</v>
      </c>
      <c r="H15" s="128">
        <v>-135</v>
      </c>
      <c r="I15" s="128">
        <v>-140</v>
      </c>
      <c r="J15" s="128">
        <v>231</v>
      </c>
      <c r="K15" s="127"/>
      <c r="L15" s="128">
        <v>659</v>
      </c>
      <c r="M15" s="88"/>
      <c r="N15" s="41"/>
      <c r="O15" s="22">
        <v>523</v>
      </c>
    </row>
    <row r="16" spans="1:15" s="6" customFormat="1" ht="13">
      <c r="A16" s="36" t="s">
        <v>120</v>
      </c>
      <c r="B16" s="25"/>
      <c r="C16" s="130">
        <v>0</v>
      </c>
      <c r="D16" s="130">
        <v>0</v>
      </c>
      <c r="E16" s="130">
        <v>0</v>
      </c>
      <c r="F16" s="130">
        <v>0</v>
      </c>
      <c r="G16" s="130">
        <v>0</v>
      </c>
      <c r="H16" s="130">
        <v>591</v>
      </c>
      <c r="I16" s="130">
        <v>2737</v>
      </c>
      <c r="J16" s="130">
        <v>5111</v>
      </c>
      <c r="K16" s="127"/>
      <c r="L16" s="130">
        <v>0</v>
      </c>
      <c r="M16" s="88"/>
      <c r="N16" s="41"/>
      <c r="O16" s="22">
        <v>0</v>
      </c>
    </row>
    <row r="17" spans="1:15" s="6" customFormat="1" ht="13.5" thickBot="1">
      <c r="A17" s="36" t="s">
        <v>116</v>
      </c>
      <c r="B17" s="25"/>
      <c r="C17" s="129">
        <v>140</v>
      </c>
      <c r="D17" s="129">
        <v>0</v>
      </c>
      <c r="E17" s="129">
        <v>112</v>
      </c>
      <c r="F17" s="129">
        <v>1724</v>
      </c>
      <c r="G17" s="129">
        <v>0</v>
      </c>
      <c r="H17" s="129">
        <v>1860</v>
      </c>
      <c r="I17" s="129">
        <v>0</v>
      </c>
      <c r="J17" s="129">
        <v>0</v>
      </c>
      <c r="K17" s="25"/>
      <c r="L17" s="129">
        <v>0</v>
      </c>
      <c r="M17" s="88"/>
      <c r="N17" s="41"/>
      <c r="O17" s="19">
        <v>0</v>
      </c>
    </row>
    <row r="18" spans="1:15" s="161" customFormat="1" ht="13.5" thickBot="1">
      <c r="A18" s="160" t="s">
        <v>86</v>
      </c>
      <c r="B18" s="23"/>
      <c r="C18" s="156">
        <f t="shared" ref="C18:D18" si="2">SUM(C11:C17)</f>
        <v>8708</v>
      </c>
      <c r="D18" s="156">
        <f t="shared" si="2"/>
        <v>8910</v>
      </c>
      <c r="E18" s="156">
        <f t="shared" ref="E18:J18" si="3">SUM(E11:E17)</f>
        <v>8396</v>
      </c>
      <c r="F18" s="156">
        <f t="shared" si="3"/>
        <v>7494</v>
      </c>
      <c r="G18" s="156">
        <f t="shared" si="3"/>
        <v>6436</v>
      </c>
      <c r="H18" s="156">
        <f t="shared" si="3"/>
        <v>5102</v>
      </c>
      <c r="I18" s="156">
        <f t="shared" si="3"/>
        <v>7014</v>
      </c>
      <c r="J18" s="156">
        <f t="shared" si="3"/>
        <v>2888</v>
      </c>
      <c r="K18" s="23"/>
      <c r="L18" s="156">
        <f>SUM(L11:L17)</f>
        <v>829</v>
      </c>
      <c r="M18" s="157"/>
      <c r="N18" s="158"/>
      <c r="O18" s="156">
        <f>SUM(O11:O17)</f>
        <v>2704</v>
      </c>
    </row>
    <row r="19" spans="1:15" ht="15" thickTop="1">
      <c r="F19" s="2"/>
      <c r="H19" s="2"/>
      <c r="J19" s="2"/>
      <c r="L19" s="2"/>
    </row>
  </sheetData>
  <mergeCells count="2">
    <mergeCell ref="A2:O2"/>
    <mergeCell ref="C4:L4"/>
  </mergeCells>
  <conditionalFormatting sqref="A7:B15 M11:O11 A18:B18 M7:N10 M12:N14 K18:O18 G7:J10 L15 M15:O17 G12:J15 F18">
    <cfRule type="expression" dxfId="53" priority="53" stopIfTrue="1">
      <formula>IF(COUNTA($A7)=0,0,MOD(SUBTOTAL(103,$A$7:$A7),2)=1)</formula>
    </cfRule>
  </conditionalFormatting>
  <conditionalFormatting sqref="H17">
    <cfRule type="expression" dxfId="52" priority="33" stopIfTrue="1">
      <formula>IF(COUNTA($A17)=0,0,MOD(SUBTOTAL(103,$A$7:$A17),2)=1)</formula>
    </cfRule>
  </conditionalFormatting>
  <conditionalFormatting sqref="K7:K15">
    <cfRule type="expression" dxfId="51" priority="50" stopIfTrue="1">
      <formula>IF(COUNTA($A7)=0,0,MOD(SUBTOTAL(103,$A$7:$A7),2)=1)</formula>
    </cfRule>
  </conditionalFormatting>
  <conditionalFormatting sqref="A16:B16">
    <cfRule type="expression" dxfId="50" priority="49" stopIfTrue="1">
      <formula>IF(COUNTA($A16)=0,0,MOD(SUBTOTAL(103,$A$7:$A16),2)=1)</formula>
    </cfRule>
  </conditionalFormatting>
  <conditionalFormatting sqref="H18">
    <cfRule type="expression" dxfId="49" priority="30" stopIfTrue="1">
      <formula>IF(COUNTA($A18)=0,0,MOD(SUBTOTAL(103,$A$7:$A18),2)=1)</formula>
    </cfRule>
  </conditionalFormatting>
  <conditionalFormatting sqref="K16">
    <cfRule type="expression" dxfId="48" priority="47" stopIfTrue="1">
      <formula>IF(COUNTA($A16)=0,0,MOD(SUBTOTAL(103,$A$7:$A16),2)=1)</formula>
    </cfRule>
  </conditionalFormatting>
  <conditionalFormatting sqref="F7:F15">
    <cfRule type="expression" dxfId="47" priority="46" stopIfTrue="1">
      <formula>IF(COUNTA($A7)=0,0,MOD(SUBTOTAL(103,$A$7:$A7),2)=1)</formula>
    </cfRule>
  </conditionalFormatting>
  <conditionalFormatting sqref="F16">
    <cfRule type="expression" dxfId="46" priority="45" stopIfTrue="1">
      <formula>IF(COUNTA($A16)=0,0,MOD(SUBTOTAL(103,$A$7:$A16),2)=1)</formula>
    </cfRule>
  </conditionalFormatting>
  <conditionalFormatting sqref="H11">
    <cfRule type="expression" dxfId="45" priority="44" stopIfTrue="1">
      <formula>IF(COUNTA($A11)=0,0,MOD(SUBTOTAL(103,$A$7:$A11),2)=1)</formula>
    </cfRule>
  </conditionalFormatting>
  <conditionalFormatting sqref="H16">
    <cfRule type="expression" dxfId="44" priority="43" stopIfTrue="1">
      <formula>IF(COUNTA($A16)=0,0,MOD(SUBTOTAL(103,$A$7:$A16),2)=1)</formula>
    </cfRule>
  </conditionalFormatting>
  <conditionalFormatting sqref="J11">
    <cfRule type="expression" dxfId="43" priority="42" stopIfTrue="1">
      <formula>IF(COUNTA($A11)=0,0,MOD(SUBTOTAL(103,$A$7:$A11),2)=1)</formula>
    </cfRule>
  </conditionalFormatting>
  <conditionalFormatting sqref="J16">
    <cfRule type="expression" dxfId="42" priority="41" stopIfTrue="1">
      <formula>IF(COUNTA($A16)=0,0,MOD(SUBTOTAL(103,$A$7:$A16),2)=1)</formula>
    </cfRule>
  </conditionalFormatting>
  <conditionalFormatting sqref="L11">
    <cfRule type="expression" dxfId="41" priority="40" stopIfTrue="1">
      <formula>IF(COUNTA($A11)=0,0,MOD(SUBTOTAL(103,$A$7:$A11),2)=1)</formula>
    </cfRule>
  </conditionalFormatting>
  <conditionalFormatting sqref="L16">
    <cfRule type="expression" dxfId="40" priority="39" stopIfTrue="1">
      <formula>IF(COUNTA($A16)=0,0,MOD(SUBTOTAL(103,$A$7:$A16),2)=1)</formula>
    </cfRule>
  </conditionalFormatting>
  <conditionalFormatting sqref="A17:B17">
    <cfRule type="expression" dxfId="39" priority="37" stopIfTrue="1">
      <formula>IF(COUNTA($A17)=0,0,MOD(SUBTOTAL(103,$A$7:$A17),2)=1)</formula>
    </cfRule>
  </conditionalFormatting>
  <conditionalFormatting sqref="L8">
    <cfRule type="expression" dxfId="38" priority="18" stopIfTrue="1">
      <formula>IF(COUNTA($A8)=0,0,MOD(SUBTOTAL(103,$A$7:$A8),2)=1)</formula>
    </cfRule>
  </conditionalFormatting>
  <conditionalFormatting sqref="K17">
    <cfRule type="expression" dxfId="37" priority="35" stopIfTrue="1">
      <formula>IF(COUNTA($A17)=0,0,MOD(SUBTOTAL(103,$A$7:$A17),2)=1)</formula>
    </cfRule>
  </conditionalFormatting>
  <conditionalFormatting sqref="F17">
    <cfRule type="expression" dxfId="36" priority="34" stopIfTrue="1">
      <formula>IF(COUNTA($A17)=0,0,MOD(SUBTOTAL(103,$A$7:$A17),2)=1)</formula>
    </cfRule>
  </conditionalFormatting>
  <conditionalFormatting sqref="J17">
    <cfRule type="expression" dxfId="35" priority="32" stopIfTrue="1">
      <formula>IF(COUNTA($A17)=0,0,MOD(SUBTOTAL(103,$A$7:$A17),2)=1)</formula>
    </cfRule>
  </conditionalFormatting>
  <conditionalFormatting sqref="L17">
    <cfRule type="expression" dxfId="34" priority="31" stopIfTrue="1">
      <formula>IF(COUNTA($A17)=0,0,MOD(SUBTOTAL(103,$A$7:$A17),2)=1)</formula>
    </cfRule>
  </conditionalFormatting>
  <conditionalFormatting sqref="J18">
    <cfRule type="expression" dxfId="33" priority="29" stopIfTrue="1">
      <formula>IF(COUNTA($A18)=0,0,MOD(SUBTOTAL(103,$A$7:$A18),2)=1)</formula>
    </cfRule>
  </conditionalFormatting>
  <conditionalFormatting sqref="O14">
    <cfRule type="expression" dxfId="32" priority="7" stopIfTrue="1">
      <formula>IF(COUNTA($A14)=0,0,MOD(SUBTOTAL(103,$A$7:$A14),2)=1)</formula>
    </cfRule>
  </conditionalFormatting>
  <conditionalFormatting sqref="G11">
    <cfRule type="expression" dxfId="31" priority="28" stopIfTrue="1">
      <formula>IF(COUNTA($A11)=0,0,MOD(SUBTOTAL(103,$A$7:$A11),2)=1)</formula>
    </cfRule>
  </conditionalFormatting>
  <conditionalFormatting sqref="G16">
    <cfRule type="expression" dxfId="30" priority="27" stopIfTrue="1">
      <formula>IF(COUNTA($A16)=0,0,MOD(SUBTOTAL(103,$A$7:$A16),2)=1)</formula>
    </cfRule>
  </conditionalFormatting>
  <conditionalFormatting sqref="G17">
    <cfRule type="expression" dxfId="29" priority="26" stopIfTrue="1">
      <formula>IF(COUNTA($A17)=0,0,MOD(SUBTOTAL(103,$A$7:$A17),2)=1)</formula>
    </cfRule>
  </conditionalFormatting>
  <conditionalFormatting sqref="G18">
    <cfRule type="expression" dxfId="28" priority="25" stopIfTrue="1">
      <formula>IF(COUNTA($A18)=0,0,MOD(SUBTOTAL(103,$A$7:$A18),2)=1)</formula>
    </cfRule>
  </conditionalFormatting>
  <conditionalFormatting sqref="I11">
    <cfRule type="expression" dxfId="27" priority="24" stopIfTrue="1">
      <formula>IF(COUNTA($A11)=0,0,MOD(SUBTOTAL(103,$A$7:$A11),2)=1)</formula>
    </cfRule>
  </conditionalFormatting>
  <conditionalFormatting sqref="I16">
    <cfRule type="expression" dxfId="26" priority="23" stopIfTrue="1">
      <formula>IF(COUNTA($A16)=0,0,MOD(SUBTOTAL(103,$A$7:$A16),2)=1)</formula>
    </cfRule>
  </conditionalFormatting>
  <conditionalFormatting sqref="I17">
    <cfRule type="expression" dxfId="25" priority="22" stopIfTrue="1">
      <formula>IF(COUNTA($A17)=0,0,MOD(SUBTOTAL(103,$A$7:$A17),2)=1)</formula>
    </cfRule>
  </conditionalFormatting>
  <conditionalFormatting sqref="I18">
    <cfRule type="expression" dxfId="24" priority="21" stopIfTrue="1">
      <formula>IF(COUNTA($A18)=0,0,MOD(SUBTOTAL(103,$A$7:$A18),2)=1)</formula>
    </cfRule>
  </conditionalFormatting>
  <conditionalFormatting sqref="L7">
    <cfRule type="expression" dxfId="23" priority="20" stopIfTrue="1">
      <formula>IF(COUNTA($A7)=0,0,MOD(SUBTOTAL(103,$A$7:$A7),2)=1)</formula>
    </cfRule>
  </conditionalFormatting>
  <conditionalFormatting sqref="O7">
    <cfRule type="expression" dxfId="22" priority="19" stopIfTrue="1">
      <formula>IF(COUNTA($A7)=0,0,MOD(SUBTOTAL(103,$A$7:$A7),2)=1)</formula>
    </cfRule>
  </conditionalFormatting>
  <conditionalFormatting sqref="O8">
    <cfRule type="expression" dxfId="21" priority="17" stopIfTrue="1">
      <formula>IF(COUNTA($A8)=0,0,MOD(SUBTOTAL(103,$A$7:$A8),2)=1)</formula>
    </cfRule>
  </conditionalFormatting>
  <conditionalFormatting sqref="L9">
    <cfRule type="expression" dxfId="20" priority="16" stopIfTrue="1">
      <formula>IF(COUNTA($A9)=0,0,MOD(SUBTOTAL(103,$A$7:$A9),2)=1)</formula>
    </cfRule>
  </conditionalFormatting>
  <conditionalFormatting sqref="O9">
    <cfRule type="expression" dxfId="19" priority="15" stopIfTrue="1">
      <formula>IF(COUNTA($A9)=0,0,MOD(SUBTOTAL(103,$A$7:$A9),2)=1)</formula>
    </cfRule>
  </conditionalFormatting>
  <conditionalFormatting sqref="L10">
    <cfRule type="expression" dxfId="18" priority="14" stopIfTrue="1">
      <formula>IF(COUNTA($A10)=0,0,MOD(SUBTOTAL(103,$A$7:$A10),2)=1)</formula>
    </cfRule>
  </conditionalFormatting>
  <conditionalFormatting sqref="O10">
    <cfRule type="expression" dxfId="17" priority="13" stopIfTrue="1">
      <formula>IF(COUNTA($A10)=0,0,MOD(SUBTOTAL(103,$A$7:$A10),2)=1)</formula>
    </cfRule>
  </conditionalFormatting>
  <conditionalFormatting sqref="L12">
    <cfRule type="expression" dxfId="16" priority="12" stopIfTrue="1">
      <formula>IF(COUNTA($A12)=0,0,MOD(SUBTOTAL(103,$A$7:$A12),2)=1)</formula>
    </cfRule>
  </conditionalFormatting>
  <conditionalFormatting sqref="O12">
    <cfRule type="expression" dxfId="15" priority="11" stopIfTrue="1">
      <formula>IF(COUNTA($A12)=0,0,MOD(SUBTOTAL(103,$A$7:$A12),2)=1)</formula>
    </cfRule>
  </conditionalFormatting>
  <conditionalFormatting sqref="L13">
    <cfRule type="expression" dxfId="14" priority="10" stopIfTrue="1">
      <formula>IF(COUNTA($A13)=0,0,MOD(SUBTOTAL(103,$A$7:$A13),2)=1)</formula>
    </cfRule>
  </conditionalFormatting>
  <conditionalFormatting sqref="O13">
    <cfRule type="expression" dxfId="13" priority="9" stopIfTrue="1">
      <formula>IF(COUNTA($A13)=0,0,MOD(SUBTOTAL(103,$A$7:$A13),2)=1)</formula>
    </cfRule>
  </conditionalFormatting>
  <conditionalFormatting sqref="L14">
    <cfRule type="expression" dxfId="12" priority="8" stopIfTrue="1">
      <formula>IF(COUNTA($A14)=0,0,MOD(SUBTOTAL(103,$A$7:$A14),2)=1)</formula>
    </cfRule>
  </conditionalFormatting>
  <conditionalFormatting sqref="C18:E18">
    <cfRule type="expression" dxfId="11" priority="6" stopIfTrue="1">
      <formula>IF(COUNTA($A18)=0,0,MOD(SUBTOTAL(103,$A$7:$A18),2)=1)</formula>
    </cfRule>
  </conditionalFormatting>
  <conditionalFormatting sqref="E7:E15 C7:D7">
    <cfRule type="expression" dxfId="10" priority="5" stopIfTrue="1">
      <formula>IF(COUNTA($A7)=0,0,MOD(SUBTOTAL(103,$A$7:$A7),2)=1)</formula>
    </cfRule>
  </conditionalFormatting>
  <conditionalFormatting sqref="C16:E16">
    <cfRule type="expression" dxfId="9" priority="4" stopIfTrue="1">
      <formula>IF(COUNTA($A16)=0,0,MOD(SUBTOTAL(103,$A$7:$A16),2)=1)</formula>
    </cfRule>
  </conditionalFormatting>
  <conditionalFormatting sqref="C17:E17">
    <cfRule type="expression" dxfId="8" priority="3" stopIfTrue="1">
      <formula>IF(COUNTA($A17)=0,0,MOD(SUBTOTAL(103,$A$7:$A17),2)=1)</formula>
    </cfRule>
  </conditionalFormatting>
  <conditionalFormatting sqref="D8:D15">
    <cfRule type="expression" dxfId="7" priority="2" stopIfTrue="1">
      <formula>IF(COUNTA($A8)=0,0,MOD(SUBTOTAL(103,$A$7:$A8),2)=1)</formula>
    </cfRule>
  </conditionalFormatting>
  <conditionalFormatting sqref="C8:C15">
    <cfRule type="expression" dxfId="6" priority="1" stopIfTrue="1">
      <formula>IF(COUNTA($A8)=0,0,MOD(SUBTOTAL(103,$A$7:$A8),2)=1)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O11"/>
  <sheetViews>
    <sheetView workbookViewId="0"/>
  </sheetViews>
  <sheetFormatPr defaultRowHeight="14.5"/>
  <cols>
    <col min="1" max="1" width="37.453125" style="39" bestFit="1" customWidth="1"/>
    <col min="2" max="2" width="1.81640625" style="17" customWidth="1"/>
    <col min="3" max="3" width="9.36328125" bestFit="1" customWidth="1"/>
    <col min="4" max="4" width="9.08984375" style="17" bestFit="1" customWidth="1"/>
    <col min="5" max="5" width="9.36328125" style="17" bestFit="1" customWidth="1"/>
    <col min="6" max="6" width="8.90625" bestFit="1" customWidth="1"/>
    <col min="7" max="7" width="9.36328125" bestFit="1" customWidth="1"/>
    <col min="8" max="8" width="9.08984375" bestFit="1" customWidth="1"/>
    <col min="9" max="9" width="9.36328125" bestFit="1" customWidth="1"/>
    <col min="10" max="10" width="8.36328125" bestFit="1" customWidth="1"/>
    <col min="11" max="11" width="1.453125" style="17" customWidth="1"/>
    <col min="12" max="12" width="10.81640625" customWidth="1"/>
    <col min="13" max="14" width="1.81640625" style="16" customWidth="1"/>
    <col min="15" max="15" width="9.453125" bestFit="1" customWidth="1"/>
  </cols>
  <sheetData>
    <row r="2" spans="1:15" ht="83.15" customHeight="1">
      <c r="A2" s="219" t="s">
        <v>146</v>
      </c>
      <c r="B2" s="219"/>
      <c r="C2" s="219"/>
      <c r="D2" s="219"/>
      <c r="E2" s="219"/>
      <c r="F2" s="219"/>
      <c r="G2" s="219"/>
      <c r="H2" s="219"/>
      <c r="I2" s="219"/>
      <c r="J2" s="219"/>
      <c r="K2" s="219"/>
      <c r="L2" s="219"/>
      <c r="M2" s="219"/>
      <c r="N2" s="219"/>
      <c r="O2" s="219"/>
    </row>
    <row r="3" spans="1:15" ht="10" customHeight="1">
      <c r="A3" s="178"/>
      <c r="B3" s="178"/>
      <c r="C3" s="178"/>
      <c r="D3" s="178"/>
      <c r="E3" s="178"/>
      <c r="F3" s="178"/>
      <c r="G3" s="178"/>
      <c r="H3" s="178"/>
      <c r="I3" s="178"/>
      <c r="J3" s="178"/>
      <c r="K3" s="178"/>
      <c r="L3" s="178"/>
      <c r="M3" s="178"/>
      <c r="N3" s="178"/>
      <c r="O3" s="178"/>
    </row>
    <row r="4" spans="1:15" s="114" customFormat="1" ht="15.75" customHeight="1" thickBot="1">
      <c r="A4" s="113"/>
      <c r="B4" s="107"/>
      <c r="C4" s="218" t="s">
        <v>36</v>
      </c>
      <c r="D4" s="218"/>
      <c r="E4" s="218"/>
      <c r="F4" s="218"/>
      <c r="G4" s="218"/>
      <c r="H4" s="218"/>
      <c r="I4" s="218"/>
      <c r="J4" s="218"/>
      <c r="K4" s="218"/>
      <c r="L4" s="218"/>
      <c r="M4" s="109"/>
      <c r="N4" s="107"/>
      <c r="O4" s="118" t="s">
        <v>37</v>
      </c>
    </row>
    <row r="5" spans="1:15" s="114" customFormat="1" ht="53" thickBot="1">
      <c r="A5" s="112" t="s">
        <v>79</v>
      </c>
      <c r="B5" s="107"/>
      <c r="C5" s="149" t="str">
        <f>'Cash Flow Statement'!C5</f>
        <v>Three months ended March 31, 2022</v>
      </c>
      <c r="D5" s="149" t="str">
        <f>'Cash Flow Statement'!D5</f>
        <v>Year
ended
December 31,
2021</v>
      </c>
      <c r="E5" s="149" t="str">
        <f>'Cash Flow Statement'!E5</f>
        <v>Nine months
ended
September 30,
2021</v>
      </c>
      <c r="F5" s="149" t="str">
        <f>'Cash Flow Statement'!F5</f>
        <v>Six months
ended
June 30,
2021</v>
      </c>
      <c r="G5" s="149" t="str">
        <f>'Cash Flow Statement'!G5</f>
        <v>Three months ended March 31, 2021</v>
      </c>
      <c r="H5" s="149" t="str">
        <f>'Cash Flow Statement'!H5</f>
        <v>Period from
February 10,
2020 to
December 31,
2020</v>
      </c>
      <c r="I5" s="149" t="str">
        <f>'Cash Flow Statement'!I5</f>
        <v>Period from
February 10,
2020 to
September 30,
2020</v>
      </c>
      <c r="J5" s="149" t="str">
        <f>'Cash Flow Statement'!J5</f>
        <v>Period from
February 10,
2020 to
June 30,
2020</v>
      </c>
      <c r="K5" s="150"/>
      <c r="L5" s="149" t="s">
        <v>123</v>
      </c>
      <c r="M5" s="154"/>
      <c r="N5" s="155"/>
      <c r="O5" s="149" t="s">
        <v>38</v>
      </c>
    </row>
    <row r="6" spans="1:15" s="14" customFormat="1" ht="13">
      <c r="A6" s="38" t="s">
        <v>80</v>
      </c>
      <c r="B6" s="20"/>
      <c r="C6" s="12"/>
      <c r="D6" s="20"/>
      <c r="E6" s="20"/>
      <c r="F6" s="12"/>
      <c r="G6" s="12"/>
      <c r="H6" s="12"/>
      <c r="I6" s="12"/>
      <c r="J6" s="12"/>
      <c r="K6" s="20"/>
      <c r="L6" s="12"/>
      <c r="M6" s="59"/>
      <c r="N6" s="15"/>
      <c r="O6" s="12"/>
    </row>
    <row r="7" spans="1:15" s="14" customFormat="1" ht="26">
      <c r="A7" s="36" t="s">
        <v>67</v>
      </c>
      <c r="B7" s="20"/>
      <c r="C7" s="18">
        <v>73128</v>
      </c>
      <c r="D7" s="18">
        <f>-'Cash Flow Statement'!D27</f>
        <v>469724.79599999997</v>
      </c>
      <c r="E7" s="18">
        <f>-'Cash Flow Statement'!E27</f>
        <v>354008</v>
      </c>
      <c r="F7" s="18">
        <f>223239</f>
        <v>223239</v>
      </c>
      <c r="G7" s="18">
        <v>104683.51782398508</v>
      </c>
      <c r="H7" s="18">
        <f>175665</f>
        <v>175665</v>
      </c>
      <c r="I7" s="18">
        <f>72823</f>
        <v>72823</v>
      </c>
      <c r="J7" s="18">
        <f>45729</f>
        <v>45729</v>
      </c>
      <c r="K7" s="20"/>
      <c r="L7" s="18">
        <v>16519</v>
      </c>
      <c r="M7" s="88"/>
      <c r="N7" s="41"/>
      <c r="O7" s="18">
        <v>5064</v>
      </c>
    </row>
    <row r="8" spans="1:15" s="14" customFormat="1" ht="26">
      <c r="A8" s="36" t="s">
        <v>151</v>
      </c>
      <c r="B8" s="20"/>
      <c r="C8" s="13">
        <v>4123.1410621448995</v>
      </c>
      <c r="D8" s="13">
        <v>21161.6722106077</v>
      </c>
      <c r="E8" s="13">
        <v>15602</v>
      </c>
      <c r="F8" s="13">
        <f>11152</f>
        <v>11152</v>
      </c>
      <c r="G8" s="13">
        <v>4511</v>
      </c>
      <c r="H8" s="13">
        <f>30073</f>
        <v>30073</v>
      </c>
      <c r="I8" s="13">
        <f>21950</f>
        <v>21950</v>
      </c>
      <c r="J8" s="13">
        <f>11541</f>
        <v>11541</v>
      </c>
      <c r="K8" s="20"/>
      <c r="L8" s="13">
        <v>6439</v>
      </c>
      <c r="M8" s="88"/>
      <c r="N8" s="89"/>
      <c r="O8" s="13">
        <v>1533</v>
      </c>
    </row>
    <row r="9" spans="1:15" s="14" customFormat="1" ht="13.5" thickBot="1">
      <c r="A9" s="37" t="s">
        <v>87</v>
      </c>
      <c r="B9" s="20"/>
      <c r="C9" s="19">
        <v>-2614.248340384278</v>
      </c>
      <c r="D9" s="19">
        <v>-16898.571204806154</v>
      </c>
      <c r="E9" s="19">
        <v>-9952</v>
      </c>
      <c r="F9" s="19">
        <f>-1211</f>
        <v>-1211</v>
      </c>
      <c r="G9" s="19">
        <v>-1397</v>
      </c>
      <c r="H9" s="19">
        <f>8677</f>
        <v>8677</v>
      </c>
      <c r="I9" s="19">
        <f>1220</f>
        <v>1220</v>
      </c>
      <c r="J9" s="19">
        <f>-217</f>
        <v>-217</v>
      </c>
      <c r="K9" s="20"/>
      <c r="L9" s="19">
        <v>-885</v>
      </c>
      <c r="M9" s="88"/>
      <c r="N9" s="89"/>
      <c r="O9" s="19">
        <v>-262</v>
      </c>
    </row>
    <row r="10" spans="1:15" s="159" customFormat="1" ht="13.5" thickBot="1">
      <c r="A10" s="38" t="s">
        <v>88</v>
      </c>
      <c r="B10" s="20"/>
      <c r="C10" s="156">
        <f t="shared" ref="C10" si="0">SUM(C7:C9)</f>
        <v>74636.892721760625</v>
      </c>
      <c r="D10" s="156">
        <f>SUM(D7:D9)</f>
        <v>473987.8970058015</v>
      </c>
      <c r="E10" s="156">
        <f>SUM(E7:E9)</f>
        <v>359658</v>
      </c>
      <c r="F10" s="156">
        <f>SUM(F7:F9)</f>
        <v>233180</v>
      </c>
      <c r="G10" s="156">
        <f t="shared" ref="G10:J10" si="1">SUM(G7:G9)</f>
        <v>107797.51782398508</v>
      </c>
      <c r="H10" s="156">
        <f t="shared" si="1"/>
        <v>214415</v>
      </c>
      <c r="I10" s="156">
        <f t="shared" si="1"/>
        <v>95993</v>
      </c>
      <c r="J10" s="156">
        <f t="shared" si="1"/>
        <v>57053</v>
      </c>
      <c r="K10" s="20"/>
      <c r="L10" s="156">
        <f>SUM(L7:L9)</f>
        <v>22073</v>
      </c>
      <c r="M10" s="157"/>
      <c r="N10" s="158"/>
      <c r="O10" s="156">
        <f>SUM(O7:O9)</f>
        <v>6335</v>
      </c>
    </row>
    <row r="11" spans="1:15" s="14" customFormat="1" ht="13.5" thickTop="1">
      <c r="A11" s="40"/>
      <c r="B11" s="5"/>
      <c r="D11" s="5"/>
      <c r="E11" s="5"/>
      <c r="K11" s="5"/>
      <c r="M11" s="21"/>
      <c r="N11" s="21"/>
    </row>
  </sheetData>
  <mergeCells count="2">
    <mergeCell ref="A2:O2"/>
    <mergeCell ref="C4:L4"/>
  </mergeCells>
  <conditionalFormatting sqref="L7:O10 A7:J10">
    <cfRule type="expression" dxfId="5" priority="2" stopIfTrue="1">
      <formula>IF(COUNTA($A7)=0,0,MOD(SUBTOTAL(103,$A$7:$A7),2)=1)</formula>
    </cfRule>
  </conditionalFormatting>
  <conditionalFormatting sqref="K7:K10">
    <cfRule type="expression" dxfId="4"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P21"/>
  <sheetViews>
    <sheetView workbookViewId="0">
      <selection activeCell="C2" sqref="C1:J1048576"/>
    </sheetView>
  </sheetViews>
  <sheetFormatPr defaultRowHeight="14.5"/>
  <cols>
    <col min="1" max="1" width="38.81640625" customWidth="1"/>
    <col min="2" max="2" width="1.81640625" style="175" customWidth="1"/>
    <col min="3" max="3" width="9" bestFit="1" customWidth="1"/>
    <col min="4" max="4" width="9.08984375" style="175" bestFit="1" customWidth="1"/>
    <col min="5" max="5" width="10.08984375" style="175" bestFit="1" customWidth="1"/>
    <col min="6" max="6" width="8.90625" bestFit="1" customWidth="1"/>
    <col min="7" max="7" width="9" bestFit="1" customWidth="1"/>
    <col min="8" max="8" width="10.453125" customWidth="1"/>
    <col min="9" max="9" width="11" customWidth="1"/>
    <col min="10" max="10" width="9.81640625" bestFit="1" customWidth="1"/>
    <col min="11" max="11" width="1.81640625" style="175" customWidth="1"/>
    <col min="12" max="12" width="10.453125" customWidth="1"/>
    <col min="13" max="13" width="1.54296875" customWidth="1"/>
    <col min="14" max="14" width="1.81640625" customWidth="1"/>
    <col min="15" max="15" width="9.453125" bestFit="1" customWidth="1"/>
    <col min="16" max="16" width="10.1796875" customWidth="1"/>
  </cols>
  <sheetData>
    <row r="1" spans="1:16" s="168" customFormat="1" ht="19" customHeight="1" thickBot="1">
      <c r="A1" s="165"/>
      <c r="B1" s="107"/>
      <c r="C1" s="220" t="s">
        <v>36</v>
      </c>
      <c r="D1" s="220"/>
      <c r="E1" s="220"/>
      <c r="F1" s="220"/>
      <c r="G1" s="220"/>
      <c r="H1" s="220"/>
      <c r="I1" s="220"/>
      <c r="J1" s="220"/>
      <c r="K1" s="220"/>
      <c r="L1" s="220"/>
      <c r="M1" s="166"/>
      <c r="N1" s="167"/>
      <c r="O1" s="220" t="s">
        <v>37</v>
      </c>
      <c r="P1" s="220"/>
    </row>
    <row r="2" spans="1:16" s="14" customFormat="1" ht="57.5" customHeight="1" thickBot="1">
      <c r="A2" s="169" t="s">
        <v>79</v>
      </c>
      <c r="B2" s="107"/>
      <c r="C2" s="108" t="str">
        <f>'Acq CapEx'!C5</f>
        <v>Three months ended March 31, 2022</v>
      </c>
      <c r="D2" s="108" t="str">
        <f>'Acq CapEx'!D5</f>
        <v>Year
ended
December 31,
2021</v>
      </c>
      <c r="E2" s="108" t="str">
        <f>'Acq CapEx'!E5</f>
        <v>Nine months
ended
September 30,
2021</v>
      </c>
      <c r="F2" s="108" t="str">
        <f>'Acq CapEx'!F5</f>
        <v>Six months
ended
June 30,
2021</v>
      </c>
      <c r="G2" s="108" t="str">
        <f>'Acq CapEx'!G5</f>
        <v>Three months ended March 31, 2021</v>
      </c>
      <c r="H2" s="108" t="str">
        <f>'Acq CapEx'!H5</f>
        <v>Period from
February 10,
2020 to
December 31,
2020</v>
      </c>
      <c r="I2" s="108" t="str">
        <f>'Acq CapEx'!I5</f>
        <v>Period from
February 10,
2020 to
September 30,
2020</v>
      </c>
      <c r="J2" s="108" t="str">
        <f>'Acq CapEx'!J5</f>
        <v>Period from
February 10,
2020 to
June 30,
2020</v>
      </c>
      <c r="K2" s="107"/>
      <c r="L2" s="108" t="s">
        <v>123</v>
      </c>
      <c r="M2" s="170"/>
      <c r="N2" s="131"/>
      <c r="O2" s="108" t="str">
        <f>'Acq CapEx'!O5</f>
        <v>Period from
January 1,
2020 to
February 9,
2020</v>
      </c>
      <c r="P2" s="108" t="s">
        <v>154</v>
      </c>
    </row>
    <row r="3" spans="1:16" s="14" customFormat="1" ht="13">
      <c r="A3" s="38" t="s">
        <v>80</v>
      </c>
      <c r="B3" s="107"/>
      <c r="C3" s="179"/>
      <c r="D3" s="179"/>
      <c r="E3" s="179"/>
      <c r="F3" s="179"/>
      <c r="G3" s="179"/>
      <c r="H3" s="179"/>
      <c r="I3" s="179"/>
      <c r="J3" s="179"/>
      <c r="K3" s="107"/>
      <c r="L3" s="179"/>
      <c r="M3" s="170"/>
      <c r="N3" s="131"/>
      <c r="O3" s="179"/>
    </row>
    <row r="4" spans="1:16">
      <c r="A4" s="171" t="s">
        <v>121</v>
      </c>
      <c r="B4" s="5"/>
      <c r="C4" s="172">
        <v>125363</v>
      </c>
      <c r="D4" s="172">
        <v>117924</v>
      </c>
      <c r="E4" s="172">
        <v>110353</v>
      </c>
      <c r="F4" s="172">
        <v>102376</v>
      </c>
      <c r="G4" s="172">
        <v>90622</v>
      </c>
      <c r="H4" s="172">
        <v>84071</v>
      </c>
      <c r="I4" s="172">
        <v>68858</v>
      </c>
      <c r="J4" s="172">
        <v>64157</v>
      </c>
      <c r="K4" s="172"/>
      <c r="L4" s="172">
        <v>60760</v>
      </c>
      <c r="M4" s="172"/>
      <c r="N4" s="173"/>
      <c r="O4" s="172"/>
      <c r="P4" s="172">
        <v>62095</v>
      </c>
    </row>
    <row r="5" spans="1:16">
      <c r="A5" s="171" t="s">
        <v>155</v>
      </c>
      <c r="B5" s="5"/>
      <c r="C5" s="172"/>
      <c r="D5" s="172">
        <v>103609</v>
      </c>
      <c r="E5" s="172"/>
      <c r="F5" s="172"/>
      <c r="G5" s="172"/>
      <c r="H5" s="172">
        <v>62923</v>
      </c>
      <c r="I5" s="172"/>
      <c r="J5" s="172"/>
      <c r="K5" s="172"/>
      <c r="L5" s="172"/>
      <c r="M5" s="172"/>
      <c r="N5" s="173"/>
      <c r="O5" s="172">
        <v>6836</v>
      </c>
      <c r="P5" s="172">
        <v>55706</v>
      </c>
    </row>
    <row r="6" spans="1:16">
      <c r="A6" s="171" t="s">
        <v>140</v>
      </c>
      <c r="B6" s="5"/>
      <c r="C6" s="174">
        <v>8330</v>
      </c>
      <c r="D6" s="174">
        <v>8186</v>
      </c>
      <c r="E6" s="174">
        <v>7970</v>
      </c>
      <c r="F6" s="174">
        <v>7748</v>
      </c>
      <c r="G6" s="174">
        <v>7435</v>
      </c>
      <c r="H6" s="174">
        <v>7189</v>
      </c>
      <c r="I6" s="174">
        <v>6864</v>
      </c>
      <c r="J6" s="174">
        <v>6564</v>
      </c>
      <c r="K6" s="174"/>
      <c r="L6" s="174">
        <v>6284</v>
      </c>
      <c r="M6" s="172"/>
      <c r="N6" s="173"/>
      <c r="O6" s="174"/>
      <c r="P6" s="174">
        <v>6046</v>
      </c>
    </row>
    <row r="7" spans="1:16">
      <c r="A7" s="171" t="s">
        <v>141</v>
      </c>
      <c r="B7" s="5"/>
      <c r="C7" s="174">
        <v>6349</v>
      </c>
      <c r="D7" s="174">
        <v>6211</v>
      </c>
      <c r="E7" s="174">
        <v>6029</v>
      </c>
      <c r="F7" s="174">
        <v>5868</v>
      </c>
      <c r="G7" s="174">
        <v>5627</v>
      </c>
      <c r="H7" s="174">
        <v>5427</v>
      </c>
      <c r="I7" s="174">
        <v>5228</v>
      </c>
      <c r="J7" s="174">
        <v>4982</v>
      </c>
      <c r="K7" s="174"/>
      <c r="L7" s="174">
        <v>4789</v>
      </c>
      <c r="M7" s="172"/>
      <c r="N7" s="173"/>
      <c r="O7" s="174"/>
      <c r="P7" s="174">
        <v>4586</v>
      </c>
    </row>
    <row r="21" spans="11:11">
      <c r="K21"/>
    </row>
  </sheetData>
  <mergeCells count="2">
    <mergeCell ref="O1:P1"/>
    <mergeCell ref="C1:L1"/>
  </mergeCells>
  <phoneticPr fontId="20" type="noConversion"/>
  <conditionalFormatting sqref="F4:P7 A4:C7">
    <cfRule type="expression" dxfId="3" priority="12" stopIfTrue="1">
      <formula>IF(COUNTA($A4)=0,0,MOD(SUBTOTAL(103,$A$4:$A4),2)=1)</formula>
    </cfRule>
  </conditionalFormatting>
  <conditionalFormatting sqref="E4:E7">
    <cfRule type="expression" dxfId="2" priority="3" stopIfTrue="1">
      <formula>IF(COUNTA($A4)=0,0,MOD(SUBTOTAL(103,$A$4:$A4),2)=1)</formula>
    </cfRule>
  </conditionalFormatting>
  <conditionalFormatting sqref="D4 D6:D7">
    <cfRule type="expression" dxfId="1" priority="2" stopIfTrue="1">
      <formula>IF(COUNTA($A4)=0,0,MOD(SUBTOTAL(103,$A$4:$A4),2)=1)</formula>
    </cfRule>
  </conditionalFormatting>
  <conditionalFormatting sqref="D5">
    <cfRule type="expression" dxfId="0" priority="1" stopIfTrue="1">
      <formula>IF(COUNTA($A5)=0,0,MOD(SUBTOTAL(103,$A$4:$A5),2)=1)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2:N58"/>
  <sheetViews>
    <sheetView showGridLines="0" zoomScale="80" zoomScaleNormal="80" zoomScaleSheetLayoutView="90" workbookViewId="0"/>
  </sheetViews>
  <sheetFormatPr defaultColWidth="8.81640625" defaultRowHeight="12.5"/>
  <cols>
    <col min="1" max="2" width="0.81640625" style="181" customWidth="1"/>
    <col min="3" max="3" width="45.81640625" style="181" customWidth="1"/>
    <col min="4" max="11" width="7.81640625" style="181" bestFit="1" customWidth="1"/>
    <col min="12" max="12" width="12.54296875" style="181" customWidth="1"/>
    <col min="13" max="16384" width="8.81640625" style="181"/>
  </cols>
  <sheetData>
    <row r="2" spans="3:14" ht="4" customHeight="1"/>
    <row r="3" spans="3:14" ht="13">
      <c r="C3" s="182" t="s">
        <v>161</v>
      </c>
      <c r="D3" s="183" t="s">
        <v>162</v>
      </c>
      <c r="E3" s="183" t="s">
        <v>163</v>
      </c>
      <c r="F3" s="183" t="s">
        <v>164</v>
      </c>
      <c r="G3" s="183" t="s">
        <v>165</v>
      </c>
      <c r="H3" s="183" t="s">
        <v>166</v>
      </c>
      <c r="I3" s="183" t="s">
        <v>167</v>
      </c>
      <c r="J3" s="183" t="s">
        <v>207</v>
      </c>
      <c r="K3" s="183" t="s">
        <v>221</v>
      </c>
    </row>
    <row r="4" spans="3:14" ht="14.5">
      <c r="C4" s="181" t="s">
        <v>168</v>
      </c>
      <c r="D4" s="184">
        <v>0.34</v>
      </c>
      <c r="E4" s="184">
        <v>0.35</v>
      </c>
      <c r="F4" s="184">
        <v>0.33</v>
      </c>
      <c r="G4" s="184">
        <v>0.32</v>
      </c>
      <c r="H4" s="184">
        <v>0.3</v>
      </c>
      <c r="I4" s="184">
        <v>0.28000000000000003</v>
      </c>
      <c r="J4" s="184">
        <v>0.28000000000000003</v>
      </c>
      <c r="K4" s="184">
        <v>0.27</v>
      </c>
      <c r="N4" s="213"/>
    </row>
    <row r="5" spans="3:14" ht="14.5">
      <c r="C5" s="181" t="s">
        <v>169</v>
      </c>
      <c r="D5" s="184">
        <v>0.11</v>
      </c>
      <c r="E5" s="184">
        <v>0.11</v>
      </c>
      <c r="F5" s="184">
        <v>0.18</v>
      </c>
      <c r="G5" s="184">
        <v>0.22</v>
      </c>
      <c r="H5" s="184">
        <v>0.26</v>
      </c>
      <c r="I5" s="184">
        <v>0.31</v>
      </c>
      <c r="J5" s="184">
        <v>0.35</v>
      </c>
      <c r="K5" s="184">
        <v>0.36</v>
      </c>
      <c r="N5" s="213"/>
    </row>
    <row r="6" spans="3:14" ht="14.5">
      <c r="C6" s="181" t="s">
        <v>170</v>
      </c>
      <c r="D6" s="184">
        <v>0.26</v>
      </c>
      <c r="E6" s="184">
        <v>0.25</v>
      </c>
      <c r="F6" s="184">
        <v>0.22</v>
      </c>
      <c r="G6" s="184">
        <v>0.2</v>
      </c>
      <c r="H6" s="184">
        <v>0.19</v>
      </c>
      <c r="I6" s="184">
        <v>0.19</v>
      </c>
      <c r="J6" s="184">
        <v>0.17</v>
      </c>
      <c r="K6" s="184">
        <v>0.17</v>
      </c>
      <c r="N6" s="213"/>
    </row>
    <row r="7" spans="3:14" ht="14.5">
      <c r="C7" s="181" t="s">
        <v>171</v>
      </c>
      <c r="D7" s="184">
        <v>0.13</v>
      </c>
      <c r="E7" s="184">
        <v>0.13</v>
      </c>
      <c r="F7" s="184">
        <v>0.15</v>
      </c>
      <c r="G7" s="184">
        <v>0.14000000000000001</v>
      </c>
      <c r="H7" s="184">
        <v>0.12</v>
      </c>
      <c r="I7" s="184">
        <v>0.12</v>
      </c>
      <c r="J7" s="184">
        <v>0.1</v>
      </c>
      <c r="K7" s="184">
        <v>0.1</v>
      </c>
      <c r="N7" s="213"/>
    </row>
    <row r="8" spans="3:14" ht="14.5">
      <c r="C8" s="181" t="s">
        <v>172</v>
      </c>
      <c r="D8" s="184">
        <v>0.11</v>
      </c>
      <c r="E8" s="184">
        <v>0.11</v>
      </c>
      <c r="F8" s="184">
        <v>0.08</v>
      </c>
      <c r="G8" s="184">
        <v>0.08</v>
      </c>
      <c r="H8" s="184">
        <v>0.08</v>
      </c>
      <c r="I8" s="184">
        <v>0.06</v>
      </c>
      <c r="J8" s="184">
        <v>0.06</v>
      </c>
      <c r="K8" s="184">
        <v>7.0000000000000007E-2</v>
      </c>
      <c r="N8" s="213"/>
    </row>
    <row r="9" spans="3:14" ht="14.5">
      <c r="C9" s="181" t="s">
        <v>173</v>
      </c>
      <c r="D9" s="184">
        <v>0.05</v>
      </c>
      <c r="E9" s="184">
        <v>0.05</v>
      </c>
      <c r="F9" s="184">
        <v>0.05</v>
      </c>
      <c r="G9" s="184">
        <v>0.04</v>
      </c>
      <c r="H9" s="184">
        <v>0.04</v>
      </c>
      <c r="I9" s="184">
        <v>0.04</v>
      </c>
      <c r="J9" s="184">
        <v>0.04</v>
      </c>
      <c r="K9" s="184">
        <v>0.04</v>
      </c>
      <c r="N9" s="213"/>
    </row>
    <row r="10" spans="3:14" ht="14.5">
      <c r="C10" s="185" t="s">
        <v>174</v>
      </c>
      <c r="D10" s="186">
        <v>1</v>
      </c>
      <c r="E10" s="186">
        <v>1</v>
      </c>
      <c r="F10" s="186">
        <v>1</v>
      </c>
      <c r="G10" s="186">
        <v>1</v>
      </c>
      <c r="H10" s="186">
        <v>1</v>
      </c>
      <c r="I10" s="186">
        <v>1</v>
      </c>
      <c r="J10" s="186">
        <v>1</v>
      </c>
      <c r="K10" s="186">
        <v>1</v>
      </c>
      <c r="N10" s="213"/>
    </row>
    <row r="11" spans="3:14" ht="14.5">
      <c r="N11" s="213"/>
    </row>
    <row r="12" spans="3:14" ht="14.5">
      <c r="N12" s="213"/>
    </row>
    <row r="13" spans="3:14" ht="14.5">
      <c r="C13" s="182" t="s">
        <v>175</v>
      </c>
      <c r="D13" s="183" t="s">
        <v>162</v>
      </c>
      <c r="E13" s="183" t="s">
        <v>163</v>
      </c>
      <c r="F13" s="183" t="s">
        <v>164</v>
      </c>
      <c r="G13" s="183" t="s">
        <v>165</v>
      </c>
      <c r="H13" s="183" t="s">
        <v>166</v>
      </c>
      <c r="I13" s="183" t="s">
        <v>167</v>
      </c>
      <c r="J13" s="183" t="s">
        <v>207</v>
      </c>
      <c r="K13" s="183" t="s">
        <v>221</v>
      </c>
      <c r="N13" s="213"/>
    </row>
    <row r="14" spans="3:14" ht="14.5">
      <c r="C14" s="181" t="s">
        <v>176</v>
      </c>
      <c r="D14" s="187">
        <v>0.53</v>
      </c>
      <c r="E14" s="187">
        <v>0.55000000000000004</v>
      </c>
      <c r="F14" s="187">
        <v>0.59</v>
      </c>
      <c r="G14" s="187">
        <v>0.62</v>
      </c>
      <c r="H14" s="187">
        <v>0.64</v>
      </c>
      <c r="I14" s="187">
        <v>0.66</v>
      </c>
      <c r="J14" s="187">
        <v>0.67</v>
      </c>
      <c r="K14" s="187">
        <v>0.68</v>
      </c>
      <c r="N14" s="213"/>
    </row>
    <row r="15" spans="3:14" ht="14.5">
      <c r="C15" s="181" t="s">
        <v>200</v>
      </c>
      <c r="D15" s="187">
        <v>0.05</v>
      </c>
      <c r="E15" s="187">
        <v>0.05</v>
      </c>
      <c r="F15" s="187">
        <v>0.05</v>
      </c>
      <c r="G15" s="187">
        <v>0.05</v>
      </c>
      <c r="H15" s="187">
        <v>0.05</v>
      </c>
      <c r="I15" s="187">
        <v>0.04</v>
      </c>
      <c r="J15" s="187">
        <v>0.05</v>
      </c>
      <c r="K15" s="187">
        <v>0.04</v>
      </c>
      <c r="N15" s="213"/>
    </row>
    <row r="16" spans="3:14" ht="14.5">
      <c r="C16" s="181" t="s">
        <v>177</v>
      </c>
      <c r="D16" s="187">
        <v>0.09</v>
      </c>
      <c r="E16" s="187">
        <v>0.09</v>
      </c>
      <c r="F16" s="187">
        <v>0.08</v>
      </c>
      <c r="G16" s="187">
        <v>0.08</v>
      </c>
      <c r="H16" s="187">
        <v>7.0000000000000007E-2</v>
      </c>
      <c r="I16" s="187">
        <v>7.0000000000000007E-2</v>
      </c>
      <c r="J16" s="187">
        <v>0.06</v>
      </c>
      <c r="K16" s="187">
        <v>0.06</v>
      </c>
      <c r="N16" s="213"/>
    </row>
    <row r="17" spans="3:14" ht="14.5">
      <c r="C17" s="181" t="s">
        <v>178</v>
      </c>
      <c r="D17" s="187">
        <v>0.31</v>
      </c>
      <c r="E17" s="187">
        <v>0.28999999999999998</v>
      </c>
      <c r="F17" s="187">
        <v>0.26</v>
      </c>
      <c r="G17" s="187">
        <v>0.24</v>
      </c>
      <c r="H17" s="187">
        <v>0.22</v>
      </c>
      <c r="I17" s="187">
        <v>0.21</v>
      </c>
      <c r="J17" s="187">
        <v>0.2</v>
      </c>
      <c r="K17" s="187">
        <v>0.2</v>
      </c>
      <c r="N17" s="213"/>
    </row>
    <row r="18" spans="3:14" ht="14.5">
      <c r="C18" s="181" t="s">
        <v>179</v>
      </c>
      <c r="D18" s="187">
        <v>0.01</v>
      </c>
      <c r="E18" s="187">
        <v>0.01</v>
      </c>
      <c r="F18" s="187">
        <v>0</v>
      </c>
      <c r="G18" s="187">
        <v>0</v>
      </c>
      <c r="H18" s="187">
        <v>0.01</v>
      </c>
      <c r="I18" s="187">
        <v>0</v>
      </c>
      <c r="J18" s="187">
        <v>0</v>
      </c>
      <c r="K18" s="187">
        <v>0</v>
      </c>
      <c r="N18" s="213"/>
    </row>
    <row r="19" spans="3:14" ht="14.5">
      <c r="C19" s="181" t="s">
        <v>180</v>
      </c>
      <c r="D19" s="187">
        <v>0.01</v>
      </c>
      <c r="E19" s="187">
        <v>0.01</v>
      </c>
      <c r="F19" s="187">
        <v>0.01</v>
      </c>
      <c r="G19" s="187">
        <v>0.01</v>
      </c>
      <c r="H19" s="187">
        <v>0.01</v>
      </c>
      <c r="I19" s="187">
        <v>0.02</v>
      </c>
      <c r="J19" s="187">
        <v>0.02</v>
      </c>
      <c r="K19" s="187">
        <v>0.02</v>
      </c>
      <c r="N19" s="213"/>
    </row>
    <row r="20" spans="3:14" ht="14.5">
      <c r="C20" s="185" t="s">
        <v>174</v>
      </c>
      <c r="D20" s="186">
        <v>1</v>
      </c>
      <c r="E20" s="186">
        <v>1</v>
      </c>
      <c r="F20" s="186">
        <v>1</v>
      </c>
      <c r="G20" s="186">
        <v>1</v>
      </c>
      <c r="H20" s="186">
        <v>1</v>
      </c>
      <c r="I20" s="186">
        <v>1</v>
      </c>
      <c r="J20" s="186">
        <v>1</v>
      </c>
      <c r="K20" s="186">
        <v>1</v>
      </c>
      <c r="N20" s="213"/>
    </row>
    <row r="21" spans="3:14" ht="14.5">
      <c r="N21" s="213"/>
    </row>
    <row r="22" spans="3:14" ht="14.5">
      <c r="N22" s="213"/>
    </row>
    <row r="23" spans="3:14" ht="14.5">
      <c r="C23" s="182" t="s">
        <v>181</v>
      </c>
      <c r="D23" s="183" t="s">
        <v>162</v>
      </c>
      <c r="E23" s="183" t="s">
        <v>163</v>
      </c>
      <c r="F23" s="183" t="s">
        <v>164</v>
      </c>
      <c r="G23" s="183" t="s">
        <v>165</v>
      </c>
      <c r="H23" s="183" t="s">
        <v>166</v>
      </c>
      <c r="I23" s="183" t="s">
        <v>167</v>
      </c>
      <c r="J23" s="183" t="s">
        <v>207</v>
      </c>
      <c r="K23" s="183" t="s">
        <v>221</v>
      </c>
      <c r="N23" s="213"/>
    </row>
    <row r="24" spans="3:14" ht="14.5">
      <c r="C24" s="181" t="s">
        <v>182</v>
      </c>
      <c r="D24" s="184">
        <v>0.27</v>
      </c>
      <c r="E24" s="184">
        <v>0.26</v>
      </c>
      <c r="F24" s="184">
        <v>0.3</v>
      </c>
      <c r="G24" s="184">
        <v>0.42</v>
      </c>
      <c r="H24" s="184">
        <v>0.4</v>
      </c>
      <c r="I24" s="184">
        <v>0.38</v>
      </c>
      <c r="J24" s="184">
        <v>0.37</v>
      </c>
      <c r="K24" s="184">
        <v>0.38</v>
      </c>
      <c r="N24" s="213"/>
    </row>
    <row r="25" spans="3:14" ht="14.5">
      <c r="C25" s="181" t="s">
        <v>183</v>
      </c>
      <c r="D25" s="184">
        <v>0.73</v>
      </c>
      <c r="E25" s="184">
        <v>0.74</v>
      </c>
      <c r="F25" s="184">
        <v>0.7</v>
      </c>
      <c r="G25" s="184">
        <v>0.58000000000000007</v>
      </c>
      <c r="H25" s="184">
        <v>0.6</v>
      </c>
      <c r="I25" s="184">
        <v>0.62</v>
      </c>
      <c r="J25" s="184">
        <v>0.63</v>
      </c>
      <c r="K25" s="184">
        <v>0.62</v>
      </c>
      <c r="N25" s="213"/>
    </row>
    <row r="26" spans="3:14" ht="14.5">
      <c r="C26" s="185" t="s">
        <v>174</v>
      </c>
      <c r="D26" s="186">
        <v>1</v>
      </c>
      <c r="E26" s="186">
        <v>1</v>
      </c>
      <c r="F26" s="186">
        <v>1</v>
      </c>
      <c r="G26" s="186">
        <v>1</v>
      </c>
      <c r="H26" s="186">
        <v>1</v>
      </c>
      <c r="I26" s="186">
        <v>1</v>
      </c>
      <c r="J26" s="186">
        <v>1</v>
      </c>
      <c r="K26" s="186">
        <v>1</v>
      </c>
      <c r="N26" s="213"/>
    </row>
    <row r="27" spans="3:14" ht="14.5">
      <c r="N27" s="213"/>
    </row>
    <row r="28" spans="3:14" ht="14.5">
      <c r="N28" s="213"/>
    </row>
    <row r="29" spans="3:14" ht="14.5">
      <c r="C29" s="182" t="s">
        <v>201</v>
      </c>
      <c r="D29" s="183" t="s">
        <v>162</v>
      </c>
      <c r="E29" s="183" t="s">
        <v>163</v>
      </c>
      <c r="F29" s="183" t="s">
        <v>164</v>
      </c>
      <c r="G29" s="183" t="s">
        <v>165</v>
      </c>
      <c r="H29" s="183" t="s">
        <v>166</v>
      </c>
      <c r="I29" s="183" t="s">
        <v>167</v>
      </c>
      <c r="J29" s="183" t="s">
        <v>207</v>
      </c>
      <c r="K29" s="183" t="s">
        <v>221</v>
      </c>
      <c r="N29" s="213"/>
    </row>
    <row r="30" spans="3:14" ht="14.5">
      <c r="C30" s="181" t="s">
        <v>184</v>
      </c>
      <c r="D30" s="184">
        <v>0.26</v>
      </c>
      <c r="E30" s="184">
        <v>0.24</v>
      </c>
      <c r="F30" s="184">
        <v>0.21</v>
      </c>
      <c r="G30" s="184">
        <v>0.19</v>
      </c>
      <c r="H30" s="184">
        <v>0.18</v>
      </c>
      <c r="I30" s="184">
        <v>0.17</v>
      </c>
      <c r="J30" s="184">
        <v>0.17</v>
      </c>
      <c r="K30" s="184">
        <v>0.16</v>
      </c>
      <c r="N30" s="213"/>
    </row>
    <row r="31" spans="3:14" ht="14.5">
      <c r="C31" s="181" t="s">
        <v>185</v>
      </c>
      <c r="D31" s="184">
        <v>0.23</v>
      </c>
      <c r="E31" s="184">
        <v>0.23</v>
      </c>
      <c r="F31" s="184">
        <v>0.22</v>
      </c>
      <c r="G31" s="184">
        <v>0.21</v>
      </c>
      <c r="H31" s="184">
        <v>0.2</v>
      </c>
      <c r="I31" s="184">
        <v>0.19</v>
      </c>
      <c r="J31" s="184">
        <v>0.18</v>
      </c>
      <c r="K31" s="184">
        <v>0.17</v>
      </c>
      <c r="N31" s="213"/>
    </row>
    <row r="32" spans="3:14" ht="14.5">
      <c r="C32" s="181" t="s">
        <v>186</v>
      </c>
      <c r="D32" s="184">
        <v>0.24</v>
      </c>
      <c r="E32" s="184">
        <v>0.26</v>
      </c>
      <c r="F32" s="184">
        <v>0.32</v>
      </c>
      <c r="G32" s="184">
        <v>0.36</v>
      </c>
      <c r="H32" s="184">
        <v>0.39</v>
      </c>
      <c r="I32" s="184">
        <v>0.43</v>
      </c>
      <c r="J32" s="184">
        <v>0.45</v>
      </c>
      <c r="K32" s="184">
        <v>0.45</v>
      </c>
      <c r="N32" s="213"/>
    </row>
    <row r="33" spans="3:14" ht="14.5">
      <c r="C33" s="181" t="s">
        <v>187</v>
      </c>
      <c r="D33" s="184">
        <v>0.08</v>
      </c>
      <c r="E33" s="184">
        <v>7.0000000000000007E-2</v>
      </c>
      <c r="F33" s="184">
        <v>7.0000000000000007E-2</v>
      </c>
      <c r="G33" s="184">
        <v>0.06</v>
      </c>
      <c r="H33" s="184">
        <v>7.0000000000000007E-2</v>
      </c>
      <c r="I33" s="184">
        <v>7.0000000000000007E-2</v>
      </c>
      <c r="J33" s="184">
        <v>0.06</v>
      </c>
      <c r="K33" s="184">
        <v>7.0000000000000007E-2</v>
      </c>
      <c r="N33" s="213"/>
    </row>
    <row r="34" spans="3:14" ht="14.5">
      <c r="C34" s="181" t="s">
        <v>188</v>
      </c>
      <c r="D34" s="184">
        <v>7.0000000000000007E-2</v>
      </c>
      <c r="E34" s="184">
        <v>7.0000000000000007E-2</v>
      </c>
      <c r="F34" s="184">
        <v>7.0000000000000007E-2</v>
      </c>
      <c r="G34" s="184">
        <v>7.0000000000000007E-2</v>
      </c>
      <c r="H34" s="184">
        <v>0.06</v>
      </c>
      <c r="I34" s="184">
        <v>0.06</v>
      </c>
      <c r="J34" s="184">
        <v>0.05</v>
      </c>
      <c r="K34" s="184">
        <v>0.05</v>
      </c>
      <c r="N34" s="213"/>
    </row>
    <row r="35" spans="3:14" ht="14.5">
      <c r="C35" s="181" t="s">
        <v>222</v>
      </c>
      <c r="D35" s="184">
        <v>0.05</v>
      </c>
      <c r="E35" s="184">
        <v>0.04</v>
      </c>
      <c r="F35" s="184">
        <v>0.04</v>
      </c>
      <c r="G35" s="184">
        <v>0.04</v>
      </c>
      <c r="H35" s="184">
        <v>0.04</v>
      </c>
      <c r="I35" s="184">
        <v>0.03</v>
      </c>
      <c r="J35" s="184">
        <v>0.03</v>
      </c>
      <c r="K35" s="184">
        <v>0.03</v>
      </c>
      <c r="N35" s="213"/>
    </row>
    <row r="36" spans="3:14" ht="14.5">
      <c r="C36" s="181" t="s">
        <v>223</v>
      </c>
      <c r="D36" s="184">
        <v>0.03</v>
      </c>
      <c r="E36" s="184">
        <v>0.02</v>
      </c>
      <c r="F36" s="184">
        <v>0.02</v>
      </c>
      <c r="G36" s="184">
        <v>0.02</v>
      </c>
      <c r="H36" s="184">
        <v>0.02</v>
      </c>
      <c r="I36" s="184">
        <v>0.02</v>
      </c>
      <c r="J36" s="184">
        <v>0.02</v>
      </c>
      <c r="K36" s="184">
        <v>0.02</v>
      </c>
      <c r="N36" s="213"/>
    </row>
    <row r="37" spans="3:14" ht="14.5">
      <c r="C37" s="181" t="s">
        <v>173</v>
      </c>
      <c r="D37" s="184">
        <v>0.05</v>
      </c>
      <c r="E37" s="184">
        <v>0.05</v>
      </c>
      <c r="F37" s="184">
        <v>0.05</v>
      </c>
      <c r="G37" s="184">
        <v>0.05</v>
      </c>
      <c r="H37" s="184">
        <v>0.05</v>
      </c>
      <c r="I37" s="184">
        <v>0.04</v>
      </c>
      <c r="J37" s="184">
        <v>0.04</v>
      </c>
      <c r="K37" s="184">
        <v>0.04</v>
      </c>
      <c r="N37" s="213"/>
    </row>
    <row r="38" spans="3:14" ht="14.5">
      <c r="C38" s="185" t="s">
        <v>174</v>
      </c>
      <c r="D38" s="186">
        <v>1</v>
      </c>
      <c r="E38" s="186">
        <v>1</v>
      </c>
      <c r="F38" s="186">
        <v>1</v>
      </c>
      <c r="G38" s="186">
        <v>1</v>
      </c>
      <c r="H38" s="186">
        <v>1</v>
      </c>
      <c r="I38" s="186">
        <v>1</v>
      </c>
      <c r="J38" s="186">
        <v>1</v>
      </c>
      <c r="K38" s="186">
        <v>1</v>
      </c>
      <c r="N38" s="213"/>
    </row>
    <row r="39" spans="3:14" ht="14.5">
      <c r="N39" s="213"/>
    </row>
    <row r="40" spans="3:14" ht="14.5">
      <c r="N40" s="213"/>
    </row>
    <row r="41" spans="3:14" ht="14.5">
      <c r="C41" s="182" t="s">
        <v>189</v>
      </c>
      <c r="D41" s="183" t="s">
        <v>162</v>
      </c>
      <c r="E41" s="183" t="s">
        <v>163</v>
      </c>
      <c r="F41" s="183" t="s">
        <v>164</v>
      </c>
      <c r="G41" s="183" t="s">
        <v>165</v>
      </c>
      <c r="H41" s="183" t="s">
        <v>166</v>
      </c>
      <c r="I41" s="183" t="s">
        <v>167</v>
      </c>
      <c r="J41" s="183" t="s">
        <v>207</v>
      </c>
      <c r="K41" s="183" t="s">
        <v>221</v>
      </c>
      <c r="N41" s="213"/>
    </row>
    <row r="42" spans="3:14" ht="14.5">
      <c r="C42" s="181" t="s">
        <v>190</v>
      </c>
      <c r="D42" s="188">
        <v>0.10299999999999999</v>
      </c>
      <c r="E42" s="188">
        <v>0.111</v>
      </c>
      <c r="F42" s="188">
        <v>0.121</v>
      </c>
      <c r="G42" s="188">
        <v>0.122</v>
      </c>
      <c r="H42" s="188">
        <v>0.153</v>
      </c>
      <c r="I42" s="188">
        <v>0.20899999999999999</v>
      </c>
      <c r="J42" s="188">
        <v>0.23200000000000001</v>
      </c>
      <c r="K42" s="188">
        <v>0.246</v>
      </c>
      <c r="N42" s="213"/>
    </row>
    <row r="43" spans="3:14" ht="14.5">
      <c r="C43" s="181" t="s">
        <v>191</v>
      </c>
      <c r="D43" s="188">
        <v>0.29199999999999998</v>
      </c>
      <c r="E43" s="188">
        <v>0.28000000000000003</v>
      </c>
      <c r="F43" s="188">
        <v>0.27600000000000002</v>
      </c>
      <c r="G43" s="188">
        <v>0.32900000000000001</v>
      </c>
      <c r="H43" s="188">
        <v>0.314</v>
      </c>
      <c r="I43" s="188">
        <v>0.30199999999999999</v>
      </c>
      <c r="J43" s="188">
        <v>0.29199999999999998</v>
      </c>
      <c r="K43" s="188">
        <v>0.28899999999999998</v>
      </c>
      <c r="N43" s="213"/>
    </row>
    <row r="44" spans="3:14" ht="14.5">
      <c r="C44" s="181" t="s">
        <v>192</v>
      </c>
      <c r="D44" s="188">
        <v>0.2</v>
      </c>
      <c r="E44" s="188">
        <v>0.2</v>
      </c>
      <c r="F44" s="188">
        <v>0.193</v>
      </c>
      <c r="G44" s="188">
        <v>0.17799999999999999</v>
      </c>
      <c r="H44" s="188">
        <v>0.17399999999999999</v>
      </c>
      <c r="I44" s="188">
        <v>0.17499999999999999</v>
      </c>
      <c r="J44" s="188">
        <v>0.16300000000000001</v>
      </c>
      <c r="K44" s="188">
        <v>0.16</v>
      </c>
      <c r="N44" s="213"/>
    </row>
    <row r="45" spans="3:14" ht="14.5">
      <c r="C45" s="181" t="s">
        <v>193</v>
      </c>
      <c r="D45" s="188">
        <v>0.156</v>
      </c>
      <c r="E45" s="188">
        <v>0.158</v>
      </c>
      <c r="F45" s="188">
        <v>0.14000000000000001</v>
      </c>
      <c r="G45" s="188">
        <v>0.126</v>
      </c>
      <c r="H45" s="188">
        <v>0.121</v>
      </c>
      <c r="I45" s="188">
        <v>0.114</v>
      </c>
      <c r="J45" s="188">
        <v>0.105</v>
      </c>
      <c r="K45" s="188">
        <v>9.4E-2</v>
      </c>
      <c r="N45" s="213"/>
    </row>
    <row r="46" spans="3:14" ht="14.5">
      <c r="C46" s="181" t="s">
        <v>194</v>
      </c>
      <c r="D46" s="188">
        <v>8.5999999999999993E-2</v>
      </c>
      <c r="E46" s="188">
        <v>8.4000000000000005E-2</v>
      </c>
      <c r="F46" s="188">
        <v>9.5000000000000001E-2</v>
      </c>
      <c r="G46" s="188">
        <v>9.4E-2</v>
      </c>
      <c r="H46" s="188">
        <v>8.8999999999999996E-2</v>
      </c>
      <c r="I46" s="188">
        <v>6.7000000000000004E-2</v>
      </c>
      <c r="J46" s="188">
        <v>6.6000000000000003E-2</v>
      </c>
      <c r="K46" s="188">
        <v>6.0999999999999999E-2</v>
      </c>
      <c r="N46" s="213"/>
    </row>
    <row r="47" spans="3:14" ht="14.5">
      <c r="C47" s="181" t="s">
        <v>173</v>
      </c>
      <c r="D47" s="188">
        <v>0.16300000000000001</v>
      </c>
      <c r="E47" s="188">
        <v>0.16600000000000001</v>
      </c>
      <c r="F47" s="188">
        <v>0.17599999999999999</v>
      </c>
      <c r="G47" s="188">
        <v>0.151</v>
      </c>
      <c r="H47" s="188">
        <v>0.14799999999999999</v>
      </c>
      <c r="I47" s="188">
        <v>0.13300000000000001</v>
      </c>
      <c r="J47" s="188">
        <v>0.14099999999999999</v>
      </c>
      <c r="K47" s="188">
        <v>0.151</v>
      </c>
      <c r="N47" s="213"/>
    </row>
    <row r="48" spans="3:14" ht="14.5">
      <c r="C48" s="185" t="s">
        <v>174</v>
      </c>
      <c r="D48" s="189">
        <v>1</v>
      </c>
      <c r="E48" s="189">
        <v>1</v>
      </c>
      <c r="F48" s="189">
        <v>1</v>
      </c>
      <c r="G48" s="189">
        <v>1</v>
      </c>
      <c r="H48" s="189">
        <v>1</v>
      </c>
      <c r="I48" s="189">
        <v>1</v>
      </c>
      <c r="J48" s="189">
        <v>1</v>
      </c>
      <c r="K48" s="189">
        <v>1</v>
      </c>
      <c r="N48" s="213"/>
    </row>
    <row r="49" spans="3:14" ht="14.5">
      <c r="N49" s="213"/>
    </row>
    <row r="50" spans="3:14" ht="14.5">
      <c r="N50" s="213"/>
    </row>
    <row r="51" spans="3:14" ht="14.5">
      <c r="C51" s="182" t="s">
        <v>195</v>
      </c>
      <c r="D51" s="183" t="s">
        <v>162</v>
      </c>
      <c r="E51" s="183" t="s">
        <v>163</v>
      </c>
      <c r="F51" s="183" t="s">
        <v>164</v>
      </c>
      <c r="G51" s="183" t="s">
        <v>165</v>
      </c>
      <c r="H51" s="183" t="s">
        <v>166</v>
      </c>
      <c r="I51" s="183" t="s">
        <v>167</v>
      </c>
      <c r="J51" s="183" t="s">
        <v>207</v>
      </c>
      <c r="K51" s="183" t="s">
        <v>221</v>
      </c>
      <c r="N51" s="213"/>
    </row>
    <row r="52" spans="3:14" ht="14.5">
      <c r="C52" s="181" t="s">
        <v>208</v>
      </c>
      <c r="D52" s="190">
        <v>50</v>
      </c>
      <c r="E52" s="190">
        <v>50</v>
      </c>
      <c r="F52" s="190">
        <v>49.6</v>
      </c>
      <c r="G52" s="190">
        <v>50.2</v>
      </c>
      <c r="H52" s="190">
        <v>53.2</v>
      </c>
      <c r="I52" s="190">
        <v>53.8</v>
      </c>
      <c r="J52" s="190">
        <v>56.3</v>
      </c>
      <c r="K52" s="190">
        <v>56.9</v>
      </c>
      <c r="N52" s="213"/>
    </row>
    <row r="53" spans="3:14" ht="14.5">
      <c r="C53" s="181" t="s">
        <v>196</v>
      </c>
      <c r="D53" s="190">
        <v>49.4</v>
      </c>
      <c r="E53" s="190">
        <v>49.4</v>
      </c>
      <c r="F53" s="190">
        <v>55.1</v>
      </c>
      <c r="G53" s="190">
        <v>58.8</v>
      </c>
      <c r="H53" s="190">
        <v>62.1</v>
      </c>
      <c r="I53" s="190">
        <v>66</v>
      </c>
      <c r="J53" s="190">
        <v>67.900000000000006</v>
      </c>
      <c r="K53" s="190">
        <v>69</v>
      </c>
      <c r="N53" s="213"/>
    </row>
    <row r="54" spans="3:14" ht="14.5">
      <c r="C54" s="181" t="s">
        <v>209</v>
      </c>
      <c r="D54" s="190">
        <v>27.5</v>
      </c>
      <c r="E54" s="190">
        <v>27.4</v>
      </c>
      <c r="F54" s="190">
        <v>27.2</v>
      </c>
      <c r="G54" s="190">
        <v>27.2</v>
      </c>
      <c r="H54" s="190">
        <v>27.9</v>
      </c>
      <c r="I54" s="190">
        <v>27.8</v>
      </c>
      <c r="J54" s="190">
        <v>27.6</v>
      </c>
      <c r="K54" s="190">
        <v>27.6</v>
      </c>
      <c r="N54" s="213"/>
    </row>
    <row r="55" spans="3:14" ht="14.5">
      <c r="C55" s="185" t="s">
        <v>197</v>
      </c>
      <c r="D55" s="191">
        <v>46.2</v>
      </c>
      <c r="E55" s="191">
        <v>46.1</v>
      </c>
      <c r="F55" s="191">
        <v>46.2</v>
      </c>
      <c r="G55" s="191">
        <v>49.4</v>
      </c>
      <c r="H55" s="191">
        <v>52.2</v>
      </c>
      <c r="I55" s="191">
        <v>54.5</v>
      </c>
      <c r="J55" s="191">
        <v>57.7</v>
      </c>
      <c r="K55" s="191">
        <v>59.8</v>
      </c>
      <c r="N55" s="213"/>
    </row>
    <row r="56" spans="3:14" ht="14.5">
      <c r="N56" s="213"/>
    </row>
    <row r="57" spans="3:14" ht="14.5">
      <c r="N57" s="213"/>
    </row>
    <row r="58" spans="3:14" ht="13">
      <c r="C58" s="192" t="s">
        <v>198</v>
      </c>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1" ma:contentTypeDescription="Create a new document." ma:contentTypeScope="" ma:versionID="6404dc98ae711791d614d42fc3cfbef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55c6edabaa0c5a1cf7bff7a1362a4680"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2FC053-E2DE-4FB2-B8F5-197D137C952E}">
  <ds:schemaRefs>
    <ds:schemaRef ds:uri="http://schemas.microsoft.com/office/infopath/2007/PartnerControls"/>
    <ds:schemaRef ds:uri="http://schemas.microsoft.com/office/2006/documentManagement/types"/>
    <ds:schemaRef ds:uri="http://schemas.microsoft.com/sharepoint/v3"/>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0e396590-a2cd-44dc-af34-161ffd2dcc81"/>
    <ds:schemaRef ds:uri="ffb48308-1ebc-45c8-8075-f89c20f1da35"/>
  </ds:schemaRefs>
</ds:datastoreItem>
</file>

<file path=customXml/itemProps2.xml><?xml version="1.0" encoding="utf-8"?>
<ds:datastoreItem xmlns:ds="http://schemas.openxmlformats.org/officeDocument/2006/customXml" ds:itemID="{AB1914C3-0573-4E02-9E22-3A434F074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F3E953-C26B-4707-8431-D84184A524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2022-06-06T15:03:05Z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